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90" windowWidth="15600" windowHeight="9480" activeTab="1"/>
  </bookViews>
  <sheets>
    <sheet name="งานทาง" sheetId="4" r:id="rId1"/>
    <sheet name="งานอาคาร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L32" i="4" l="1"/>
  <c r="P32" i="4" s="1"/>
  <c r="P25" i="4"/>
  <c r="N29" i="4"/>
  <c r="L21" i="4"/>
  <c r="P21" i="4" s="1"/>
  <c r="P14" i="4"/>
  <c r="N18" i="4"/>
  <c r="L10" i="4"/>
  <c r="P10" i="4" s="1"/>
  <c r="P3" i="4"/>
  <c r="N7" i="4"/>
  <c r="L29" i="1"/>
  <c r="P29" i="1" s="1"/>
  <c r="N26" i="1"/>
  <c r="L23" i="1"/>
  <c r="P23" i="1" s="1"/>
  <c r="N20" i="1"/>
  <c r="L17" i="1"/>
  <c r="P17" i="1" s="1"/>
  <c r="N14" i="1"/>
  <c r="N8" i="1"/>
  <c r="L11" i="1"/>
  <c r="P11" i="1" s="1"/>
  <c r="P4" i="1"/>
</calcChain>
</file>

<file path=xl/sharedStrings.xml><?xml version="1.0" encoding="utf-8"?>
<sst xmlns="http://schemas.openxmlformats.org/spreadsheetml/2006/main" count="85" uniqueCount="26">
  <si>
    <t xml:space="preserve">รายการคำนวณค่า Factor F  ของค่างานต้นทุน    </t>
  </si>
  <si>
    <t>ค่างานต้นทุน น้อยกว่าหรือเท่ากับ 500,000.-  บาท ใช้ Factor F = 1.3074 ทุกกรณี</t>
  </si>
  <si>
    <t xml:space="preserve">ค่างานต้นทุน  = </t>
  </si>
  <si>
    <t xml:space="preserve"> x 1.3074  =</t>
  </si>
  <si>
    <t>บาท</t>
  </si>
  <si>
    <t>Factor F  =</t>
  </si>
  <si>
    <t xml:space="preserve">ค่างานต้นทุน มากกว่า 500,000.-  บาท และน้อยกว่าหรือเท่ากับ 1,000,000.-  บาท </t>
  </si>
  <si>
    <t xml:space="preserve">ค่างานต้นทุน A  = </t>
  </si>
  <si>
    <t>B  =</t>
  </si>
  <si>
    <t>C =</t>
  </si>
  <si>
    <t>D =</t>
  </si>
  <si>
    <t>E =</t>
  </si>
  <si>
    <t>รวมค่างานเป็น</t>
  </si>
  <si>
    <t xml:space="preserve">ค่างานต้นทุน มากกว่า 1,000,000.-  บาท และน้อยกว่าหรือเท่ากับ 2,000,000.-  บาท </t>
  </si>
  <si>
    <t xml:space="preserve">ค่างานต้นทุน มากกว่า 2,000,000.-  บาท และน้อยกว่าหรือเท่ากับ 5,000,000.-  บาท </t>
  </si>
  <si>
    <t xml:space="preserve">ค่างานต้นทุน มากกว่า 5,000,000.-  บาท และน้อยกว่าหรือเท่ากับ 10,000,000.-  บาท </t>
  </si>
  <si>
    <t>ค่างานต้นทุน น้อยกว่าหรือเท่ากับ 5,000,000.-  บาท ใช้ Factor F = 1.3624  ทุกกรณี</t>
  </si>
  <si>
    <t xml:space="preserve"> x 1.3624  =</t>
  </si>
  <si>
    <t>งานก่อสร้างทาง</t>
  </si>
  <si>
    <t>งานก่อสร้างสะพานและท่อเหลี่ยม</t>
  </si>
  <si>
    <t>ค่างานต้นทุน น้อยกว่าหรือเท่ากับ 5,000,000.-  บาท ใช้ Factor F = 1.2782  ทุกกรณี</t>
  </si>
  <si>
    <t xml:space="preserve"> x 1.2782  =</t>
  </si>
  <si>
    <t>งานก่อสร้างชลประทาน</t>
  </si>
  <si>
    <t>ค่างานต้นทุน น้อยกว่าหรือเท่ากับ 5,000,000.-  บาท ใช้ Factor F = 1.3375  ทุกกรณี</t>
  </si>
  <si>
    <t xml:space="preserve"> x 1.3375  =</t>
  </si>
  <si>
    <t>งานก่อสร้างอาคาร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</si>
</sst>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000"/>
    <numFmt numFmtId="189" formatCode="_-* #,##0.0000_-;\-* #,##0.00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A7D00"/>
      <name val="TH SarabunPSK"/>
      <family val="2"/>
    </font>
    <font>
      <b/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FA7D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7" fontId="4" fillId="0" borderId="0" xfId="1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188" fontId="3" fillId="0" borderId="0" xfId="0" applyNumberFormat="1" applyFont="1" applyAlignment="1">
      <alignment horizontal="center"/>
    </xf>
    <xf numFmtId="0" fontId="5" fillId="3" borderId="0" xfId="0" applyFont="1" applyFill="1"/>
    <xf numFmtId="0" fontId="4" fillId="3" borderId="0" xfId="0" applyFont="1" applyFill="1"/>
    <xf numFmtId="0" fontId="5" fillId="0" borderId="0" xfId="0" applyFont="1" applyAlignment="1">
      <alignment horizontal="center"/>
    </xf>
    <xf numFmtId="189" fontId="6" fillId="2" borderId="1" xfId="1" applyNumberFormat="1" applyFont="1" applyFill="1" applyBorder="1" applyAlignment="1">
      <alignment horizontal="center"/>
    </xf>
    <xf numFmtId="189" fontId="6" fillId="2" borderId="2" xfId="1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4" fillId="5" borderId="6" xfId="1" applyFont="1" applyFill="1" applyBorder="1" applyAlignment="1">
      <alignment horizontal="center"/>
    </xf>
    <xf numFmtId="43" fontId="4" fillId="5" borderId="7" xfId="1" applyFont="1" applyFill="1" applyBorder="1" applyAlignment="1">
      <alignment horizontal="center"/>
    </xf>
    <xf numFmtId="43" fontId="4" fillId="4" borderId="3" xfId="1" applyFont="1" applyFill="1" applyBorder="1" applyAlignment="1">
      <alignment horizontal="center"/>
    </xf>
    <xf numFmtId="43" fontId="4" fillId="4" borderId="4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43" fontId="3" fillId="5" borderId="6" xfId="1" applyFont="1" applyFill="1" applyBorder="1" applyAlignment="1">
      <alignment horizontal="center"/>
    </xf>
    <xf numFmtId="43" fontId="3" fillId="5" borderId="7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3" fillId="4" borderId="3" xfId="1" applyFont="1" applyFill="1" applyBorder="1" applyAlignment="1">
      <alignment horizontal="center"/>
    </xf>
    <xf numFmtId="43" fontId="3" fillId="4" borderId="4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9" fillId="2" borderId="1" xfId="1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189" fontId="9" fillId="2" borderId="1" xfId="1" applyNumberFormat="1" applyFont="1" applyFill="1" applyBorder="1" applyAlignment="1">
      <alignment horizontal="center"/>
    </xf>
    <xf numFmtId="189" fontId="9" fillId="2" borderId="2" xfId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</xdr:colOff>
      <xdr:row>1</xdr:row>
      <xdr:rowOff>99060</xdr:rowOff>
    </xdr:from>
    <xdr:to>
      <xdr:col>8</xdr:col>
      <xdr:colOff>152400</xdr:colOff>
      <xdr:row>9</xdr:row>
      <xdr:rowOff>205740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403860"/>
          <a:ext cx="4450080" cy="2263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480060</xdr:colOff>
      <xdr:row>3</xdr:row>
      <xdr:rowOff>91440</xdr:rowOff>
    </xdr:from>
    <xdr:to>
      <xdr:col>16</xdr:col>
      <xdr:colOff>411480</xdr:colOff>
      <xdr:row>4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15100" y="1280160"/>
          <a:ext cx="4808220" cy="327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60960</xdr:colOff>
      <xdr:row>10</xdr:row>
      <xdr:rowOff>7620</xdr:rowOff>
    </xdr:from>
    <xdr:to>
      <xdr:col>8</xdr:col>
      <xdr:colOff>464820</xdr:colOff>
      <xdr:row>20</xdr:row>
      <xdr:rowOff>198120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" y="2964180"/>
          <a:ext cx="5768340" cy="2880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480060</xdr:colOff>
      <xdr:row>14</xdr:row>
      <xdr:rowOff>91440</xdr:rowOff>
    </xdr:from>
    <xdr:to>
      <xdr:col>16</xdr:col>
      <xdr:colOff>411480</xdr:colOff>
      <xdr:row>15</xdr:row>
      <xdr:rowOff>152400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15100" y="1295400"/>
          <a:ext cx="4808220" cy="327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480060</xdr:colOff>
      <xdr:row>25</xdr:row>
      <xdr:rowOff>91440</xdr:rowOff>
    </xdr:from>
    <xdr:to>
      <xdr:col>16</xdr:col>
      <xdr:colOff>411480</xdr:colOff>
      <xdr:row>26</xdr:row>
      <xdr:rowOff>152400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15100" y="4564380"/>
          <a:ext cx="4808220" cy="327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</xdr:colOff>
      <xdr:row>1</xdr:row>
      <xdr:rowOff>99060</xdr:rowOff>
    </xdr:from>
    <xdr:to>
      <xdr:col>8</xdr:col>
      <xdr:colOff>152400</xdr:colOff>
      <xdr:row>9</xdr:row>
      <xdr:rowOff>213360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1272540"/>
          <a:ext cx="4450080" cy="2263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480060</xdr:colOff>
      <xdr:row>4</xdr:row>
      <xdr:rowOff>60960</xdr:rowOff>
    </xdr:from>
    <xdr:to>
      <xdr:col>16</xdr:col>
      <xdr:colOff>350520</xdr:colOff>
      <xdr:row>5</xdr:row>
      <xdr:rowOff>121920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15100" y="1264920"/>
          <a:ext cx="4808220" cy="327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60960</xdr:colOff>
      <xdr:row>10</xdr:row>
      <xdr:rowOff>7620</xdr:rowOff>
    </xdr:from>
    <xdr:to>
      <xdr:col>8</xdr:col>
      <xdr:colOff>464820</xdr:colOff>
      <xdr:row>20</xdr:row>
      <xdr:rowOff>198120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" y="2941320"/>
          <a:ext cx="5768340" cy="2880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35"/>
  <sheetViews>
    <sheetView workbookViewId="0">
      <selection activeCell="N7" sqref="N7"/>
    </sheetView>
  </sheetViews>
  <sheetFormatPr defaultColWidth="8.75" defaultRowHeight="21" x14ac:dyDescent="0.35"/>
  <cols>
    <col min="1" max="9" width="8.75" style="2"/>
    <col min="10" max="10" width="7.5" style="2" customWidth="1"/>
    <col min="11" max="11" width="8.75" style="2"/>
    <col min="12" max="12" width="10.125" style="2" customWidth="1"/>
    <col min="13" max="13" width="8.75" style="2"/>
    <col min="14" max="14" width="11.25" style="2" customWidth="1"/>
    <col min="15" max="16384" width="8.75" style="2"/>
  </cols>
  <sheetData>
    <row r="1" spans="3:18" x14ac:dyDescent="0.35">
      <c r="C1" s="1" t="s">
        <v>0</v>
      </c>
      <c r="J1" s="3"/>
      <c r="K1" s="3"/>
      <c r="L1" s="3"/>
      <c r="M1" s="3"/>
      <c r="N1" s="12" t="s">
        <v>18</v>
      </c>
      <c r="O1" s="3"/>
      <c r="P1" s="3"/>
      <c r="Q1" s="3"/>
      <c r="R1" s="3"/>
    </row>
    <row r="2" spans="3:18" ht="21.75" thickBot="1" x14ac:dyDescent="0.4">
      <c r="J2" s="3">
        <v>1</v>
      </c>
      <c r="K2" s="3" t="s">
        <v>16</v>
      </c>
      <c r="L2" s="3"/>
      <c r="M2" s="3"/>
      <c r="N2" s="3"/>
      <c r="O2" s="3"/>
      <c r="P2" s="3"/>
      <c r="Q2" s="3"/>
      <c r="R2" s="3"/>
    </row>
    <row r="3" spans="3:18" ht="21.75" thickBot="1" x14ac:dyDescent="0.4">
      <c r="J3" s="14" t="s">
        <v>2</v>
      </c>
      <c r="K3" s="14"/>
      <c r="L3" s="20">
        <v>500000</v>
      </c>
      <c r="M3" s="21"/>
      <c r="N3" s="22" t="s">
        <v>17</v>
      </c>
      <c r="O3" s="22"/>
      <c r="P3" s="23">
        <f>IF(L3&gt;500000," FALSE",ROUND(L3*1.3624,2))</f>
        <v>681200</v>
      </c>
      <c r="Q3" s="24"/>
      <c r="R3" s="3" t="s">
        <v>4</v>
      </c>
    </row>
    <row r="4" spans="3:18" x14ac:dyDescent="0.35">
      <c r="J4" s="3"/>
      <c r="K4" s="3"/>
      <c r="L4" s="3"/>
      <c r="M4" s="3"/>
      <c r="N4" s="3"/>
      <c r="O4" s="3"/>
      <c r="P4" s="3"/>
      <c r="Q4" s="3"/>
      <c r="R4" s="3"/>
    </row>
    <row r="5" spans="3:18" x14ac:dyDescent="0.35">
      <c r="J5" s="3"/>
      <c r="K5" s="3"/>
      <c r="L5" s="3"/>
      <c r="M5" s="3"/>
      <c r="N5" s="3"/>
      <c r="O5" s="3"/>
      <c r="P5" s="3"/>
      <c r="Q5" s="3"/>
      <c r="R5" s="3"/>
    </row>
    <row r="6" spans="3:18" x14ac:dyDescent="0.35">
      <c r="J6" s="3">
        <v>2</v>
      </c>
      <c r="K6" s="3" t="s">
        <v>15</v>
      </c>
      <c r="L6" s="3"/>
      <c r="M6" s="3"/>
      <c r="N6" s="3"/>
      <c r="O6" s="3"/>
      <c r="P6" s="3"/>
      <c r="Q6" s="3"/>
      <c r="R6" s="3"/>
    </row>
    <row r="7" spans="3:18" x14ac:dyDescent="0.35">
      <c r="J7" s="14" t="s">
        <v>7</v>
      </c>
      <c r="K7" s="14"/>
      <c r="L7" s="20">
        <v>1578200</v>
      </c>
      <c r="M7" s="21"/>
      <c r="N7" s="4" t="str">
        <f>IF(L7&lt;500000,"FALSE","")</f>
        <v/>
      </c>
      <c r="O7" s="3"/>
      <c r="P7" s="3"/>
      <c r="Q7" s="3"/>
      <c r="R7" s="3"/>
    </row>
    <row r="8" spans="3:18" x14ac:dyDescent="0.35">
      <c r="J8" s="3"/>
      <c r="K8" s="5" t="s">
        <v>8</v>
      </c>
      <c r="L8" s="6">
        <v>5000000</v>
      </c>
      <c r="M8" s="5" t="s">
        <v>9</v>
      </c>
      <c r="N8" s="6">
        <v>10000000</v>
      </c>
      <c r="O8" s="5" t="s">
        <v>10</v>
      </c>
      <c r="P8" s="5">
        <v>1.3624000000000001</v>
      </c>
      <c r="Q8" s="5" t="s">
        <v>11</v>
      </c>
      <c r="R8" s="7">
        <v>1.3116000000000001</v>
      </c>
    </row>
    <row r="9" spans="3:18" ht="21.75" thickBot="1" x14ac:dyDescent="0.4">
      <c r="J9" s="3"/>
      <c r="K9" s="3"/>
      <c r="L9" s="3"/>
      <c r="M9" s="3"/>
      <c r="N9" s="3"/>
      <c r="O9" s="3"/>
      <c r="P9" s="3"/>
      <c r="Q9" s="3"/>
      <c r="R9" s="3"/>
    </row>
    <row r="10" spans="3:18" ht="24" customHeight="1" thickBot="1" x14ac:dyDescent="0.4">
      <c r="J10" s="14" t="s">
        <v>5</v>
      </c>
      <c r="K10" s="14"/>
      <c r="L10" s="15">
        <f>ROUND(P8-(0.0508*(L7-5000000)/5000000),4)</f>
        <v>1.3972</v>
      </c>
      <c r="M10" s="16"/>
      <c r="N10" s="17" t="s">
        <v>12</v>
      </c>
      <c r="O10" s="14"/>
      <c r="P10" s="18">
        <f>ROUND(L7*L10,2)</f>
        <v>2205061.04</v>
      </c>
      <c r="Q10" s="19"/>
      <c r="R10" s="3" t="s">
        <v>4</v>
      </c>
    </row>
    <row r="11" spans="3:18" x14ac:dyDescent="0.35">
      <c r="J11" s="3"/>
      <c r="K11" s="3"/>
      <c r="L11" s="3"/>
      <c r="M11" s="3"/>
      <c r="N11" s="3"/>
      <c r="O11" s="3"/>
      <c r="P11" s="3"/>
      <c r="Q11" s="3"/>
      <c r="R11" s="3"/>
    </row>
    <row r="12" spans="3:18" x14ac:dyDescent="0.35">
      <c r="J12" s="3"/>
      <c r="K12" s="3"/>
      <c r="L12" s="3"/>
      <c r="M12" s="3"/>
      <c r="N12" s="12" t="s">
        <v>19</v>
      </c>
      <c r="O12" s="13"/>
      <c r="P12" s="13"/>
      <c r="Q12" s="3"/>
      <c r="R12" s="3"/>
    </row>
    <row r="13" spans="3:18" ht="21.75" thickBot="1" x14ac:dyDescent="0.4">
      <c r="J13" s="3">
        <v>1</v>
      </c>
      <c r="K13" s="3" t="s">
        <v>20</v>
      </c>
      <c r="L13" s="3"/>
      <c r="M13" s="3"/>
      <c r="N13" s="3"/>
      <c r="O13" s="3"/>
      <c r="P13" s="3"/>
      <c r="Q13" s="3"/>
      <c r="R13" s="3"/>
    </row>
    <row r="14" spans="3:18" ht="21.75" thickBot="1" x14ac:dyDescent="0.4">
      <c r="J14" s="14" t="s">
        <v>2</v>
      </c>
      <c r="K14" s="14"/>
      <c r="L14" s="20">
        <v>500000</v>
      </c>
      <c r="M14" s="21"/>
      <c r="N14" s="22" t="s">
        <v>21</v>
      </c>
      <c r="O14" s="22"/>
      <c r="P14" s="23">
        <f>IF(L14&gt;500000," FALSE",ROUND(L14*1.2782,2))</f>
        <v>639100</v>
      </c>
      <c r="Q14" s="24"/>
      <c r="R14" s="3" t="s">
        <v>4</v>
      </c>
    </row>
    <row r="15" spans="3:18" x14ac:dyDescent="0.35">
      <c r="J15" s="3"/>
      <c r="K15" s="3"/>
      <c r="L15" s="3"/>
      <c r="M15" s="3"/>
      <c r="N15" s="3"/>
      <c r="O15" s="3"/>
      <c r="P15" s="3"/>
      <c r="Q15" s="3"/>
      <c r="R15" s="3"/>
    </row>
    <row r="16" spans="3:18" x14ac:dyDescent="0.35">
      <c r="J16" s="3"/>
      <c r="K16" s="3"/>
      <c r="L16" s="3"/>
      <c r="M16" s="3"/>
      <c r="N16" s="3"/>
      <c r="O16" s="3"/>
      <c r="P16" s="3"/>
      <c r="Q16" s="3"/>
      <c r="R16" s="3"/>
    </row>
    <row r="17" spans="10:18" x14ac:dyDescent="0.35">
      <c r="J17" s="3">
        <v>2</v>
      </c>
      <c r="K17" s="3" t="s">
        <v>15</v>
      </c>
      <c r="L17" s="3"/>
      <c r="M17" s="3"/>
      <c r="N17" s="3"/>
      <c r="O17" s="3"/>
      <c r="P17" s="3"/>
      <c r="Q17" s="3"/>
      <c r="R17" s="3"/>
    </row>
    <row r="18" spans="10:18" x14ac:dyDescent="0.35">
      <c r="J18" s="14" t="s">
        <v>7</v>
      </c>
      <c r="K18" s="14"/>
      <c r="L18" s="20">
        <v>9999955</v>
      </c>
      <c r="M18" s="21"/>
      <c r="N18" s="4" t="str">
        <f>IF(L18&lt;500000,"FALSE","")</f>
        <v/>
      </c>
      <c r="O18" s="3"/>
      <c r="P18" s="3"/>
      <c r="Q18" s="3"/>
      <c r="R18" s="3"/>
    </row>
    <row r="19" spans="10:18" x14ac:dyDescent="0.35">
      <c r="J19" s="3"/>
      <c r="K19" s="5" t="s">
        <v>8</v>
      </c>
      <c r="L19" s="6">
        <v>5000000</v>
      </c>
      <c r="M19" s="5" t="s">
        <v>9</v>
      </c>
      <c r="N19" s="6">
        <v>10000000</v>
      </c>
      <c r="O19" s="5" t="s">
        <v>10</v>
      </c>
      <c r="P19" s="5">
        <v>1.2782</v>
      </c>
      <c r="Q19" s="5" t="s">
        <v>11</v>
      </c>
      <c r="R19" s="7">
        <v>1.2445999999999999</v>
      </c>
    </row>
    <row r="20" spans="10:18" ht="21.75" thickBot="1" x14ac:dyDescent="0.4">
      <c r="J20" s="3"/>
      <c r="K20" s="3"/>
      <c r="L20" s="3"/>
      <c r="M20" s="3"/>
      <c r="N20" s="3"/>
      <c r="O20" s="3"/>
      <c r="P20" s="3"/>
      <c r="Q20" s="3"/>
      <c r="R20" s="3"/>
    </row>
    <row r="21" spans="10:18" ht="21.75" thickBot="1" x14ac:dyDescent="0.4">
      <c r="J21" s="14" t="s">
        <v>5</v>
      </c>
      <c r="K21" s="14"/>
      <c r="L21" s="15">
        <f>ROUND(P19-(0.0336*(L18-5000000)/5000000),4)</f>
        <v>1.2445999999999999</v>
      </c>
      <c r="M21" s="16"/>
      <c r="N21" s="17" t="s">
        <v>12</v>
      </c>
      <c r="O21" s="14"/>
      <c r="P21" s="18">
        <f>ROUND(L18*L21,2)</f>
        <v>12445943.99</v>
      </c>
      <c r="Q21" s="19"/>
      <c r="R21" s="3" t="s">
        <v>4</v>
      </c>
    </row>
    <row r="22" spans="10:18" x14ac:dyDescent="0.35">
      <c r="J22" s="3"/>
      <c r="K22" s="3"/>
      <c r="L22" s="3"/>
      <c r="M22" s="3"/>
      <c r="N22" s="3"/>
      <c r="O22" s="3"/>
      <c r="P22" s="3"/>
      <c r="Q22" s="3"/>
      <c r="R22" s="3"/>
    </row>
    <row r="23" spans="10:18" x14ac:dyDescent="0.35">
      <c r="J23" s="3"/>
      <c r="K23" s="3"/>
      <c r="L23" s="3"/>
      <c r="M23" s="3"/>
      <c r="N23" s="12" t="s">
        <v>22</v>
      </c>
      <c r="O23" s="13"/>
      <c r="P23" s="13"/>
      <c r="Q23" s="3"/>
      <c r="R23" s="3"/>
    </row>
    <row r="24" spans="10:18" ht="21.75" thickBot="1" x14ac:dyDescent="0.4">
      <c r="J24" s="3">
        <v>1</v>
      </c>
      <c r="K24" s="3" t="s">
        <v>23</v>
      </c>
      <c r="L24" s="3"/>
      <c r="M24" s="3"/>
      <c r="N24" s="3"/>
      <c r="O24" s="3"/>
      <c r="P24" s="3"/>
      <c r="Q24" s="3"/>
      <c r="R24" s="3"/>
    </row>
    <row r="25" spans="10:18" ht="21.75" thickBot="1" x14ac:dyDescent="0.4">
      <c r="J25" s="14" t="s">
        <v>2</v>
      </c>
      <c r="K25" s="14"/>
      <c r="L25" s="20">
        <v>500000</v>
      </c>
      <c r="M25" s="21"/>
      <c r="N25" s="22" t="s">
        <v>24</v>
      </c>
      <c r="O25" s="22"/>
      <c r="P25" s="23">
        <f>IF(L25&gt;500000," FALSE",ROUND(L25*1.3375,2))</f>
        <v>668750</v>
      </c>
      <c r="Q25" s="24"/>
      <c r="R25" s="3" t="s">
        <v>4</v>
      </c>
    </row>
    <row r="26" spans="10:18" x14ac:dyDescent="0.35">
      <c r="J26" s="3"/>
      <c r="K26" s="3"/>
      <c r="L26" s="3"/>
      <c r="M26" s="3"/>
      <c r="N26" s="3"/>
      <c r="O26" s="3"/>
      <c r="P26" s="3"/>
      <c r="Q26" s="3"/>
      <c r="R26" s="3"/>
    </row>
    <row r="27" spans="10:18" x14ac:dyDescent="0.35">
      <c r="J27" s="3"/>
      <c r="K27" s="3"/>
      <c r="L27" s="3"/>
      <c r="M27" s="3"/>
      <c r="N27" s="3"/>
      <c r="O27" s="3"/>
      <c r="P27" s="3"/>
      <c r="Q27" s="3"/>
      <c r="R27" s="3"/>
    </row>
    <row r="28" spans="10:18" x14ac:dyDescent="0.35">
      <c r="J28" s="3">
        <v>2</v>
      </c>
      <c r="K28" s="3" t="s">
        <v>15</v>
      </c>
      <c r="L28" s="3"/>
      <c r="M28" s="3"/>
      <c r="N28" s="3"/>
      <c r="O28" s="3"/>
      <c r="P28" s="3"/>
      <c r="Q28" s="3"/>
      <c r="R28" s="3"/>
    </row>
    <row r="29" spans="10:18" x14ac:dyDescent="0.35">
      <c r="J29" s="14" t="s">
        <v>7</v>
      </c>
      <c r="K29" s="14"/>
      <c r="L29" s="20">
        <v>9999955</v>
      </c>
      <c r="M29" s="21"/>
      <c r="N29" s="4" t="str">
        <f>IF(L29&lt;500000,"FALSE","")</f>
        <v/>
      </c>
      <c r="O29" s="3"/>
      <c r="P29" s="3"/>
      <c r="Q29" s="3"/>
      <c r="R29" s="3"/>
    </row>
    <row r="30" spans="10:18" x14ac:dyDescent="0.35">
      <c r="J30" s="3"/>
      <c r="K30" s="5" t="s">
        <v>8</v>
      </c>
      <c r="L30" s="6">
        <v>5000000</v>
      </c>
      <c r="M30" s="5" t="s">
        <v>9</v>
      </c>
      <c r="N30" s="6">
        <v>10000000</v>
      </c>
      <c r="O30" s="5" t="s">
        <v>10</v>
      </c>
      <c r="P30" s="5">
        <v>1.3374999999999999</v>
      </c>
      <c r="Q30" s="5" t="s">
        <v>11</v>
      </c>
      <c r="R30" s="7">
        <v>1.3037000000000001</v>
      </c>
    </row>
    <row r="31" spans="10:18" ht="21.75" thickBot="1" x14ac:dyDescent="0.4">
      <c r="J31" s="3"/>
      <c r="K31" s="3"/>
      <c r="L31" s="3"/>
      <c r="M31" s="3"/>
      <c r="N31" s="3"/>
      <c r="O31" s="3"/>
      <c r="P31" s="3"/>
      <c r="Q31" s="3"/>
      <c r="R31" s="3"/>
    </row>
    <row r="32" spans="10:18" ht="21.75" thickBot="1" x14ac:dyDescent="0.4">
      <c r="J32" s="14" t="s">
        <v>5</v>
      </c>
      <c r="K32" s="14"/>
      <c r="L32" s="15">
        <f>ROUND(P30-(0.0338*(L29-5000000)/5000000),4)</f>
        <v>1.3037000000000001</v>
      </c>
      <c r="M32" s="16"/>
      <c r="N32" s="17" t="s">
        <v>12</v>
      </c>
      <c r="O32" s="14"/>
      <c r="P32" s="18">
        <f>ROUND(L29*L32,2)</f>
        <v>13036941.33</v>
      </c>
      <c r="Q32" s="19"/>
      <c r="R32" s="3" t="s">
        <v>4</v>
      </c>
    </row>
    <row r="33" spans="10:18" x14ac:dyDescent="0.35">
      <c r="J33" s="3"/>
      <c r="K33" s="3"/>
      <c r="L33" s="3"/>
      <c r="M33" s="3"/>
      <c r="N33" s="3"/>
      <c r="O33" s="3"/>
      <c r="P33" s="3"/>
      <c r="Q33" s="3"/>
      <c r="R33" s="3"/>
    </row>
    <row r="34" spans="10:18" x14ac:dyDescent="0.35">
      <c r="J34" s="3"/>
      <c r="K34" s="3"/>
      <c r="L34" s="3"/>
      <c r="M34" s="3"/>
      <c r="N34" s="3"/>
      <c r="O34" s="3"/>
      <c r="P34" s="3"/>
      <c r="Q34" s="3"/>
      <c r="R34" s="3"/>
    </row>
    <row r="35" spans="10:18" x14ac:dyDescent="0.35">
      <c r="J35" s="3"/>
      <c r="K35" s="3"/>
      <c r="L35" s="3"/>
      <c r="M35" s="3"/>
      <c r="N35" s="3"/>
      <c r="O35" s="3"/>
      <c r="P35" s="3"/>
      <c r="Q35" s="3"/>
      <c r="R35" s="3"/>
    </row>
  </sheetData>
  <mergeCells count="30">
    <mergeCell ref="P32:Q32"/>
    <mergeCell ref="J21:K21"/>
    <mergeCell ref="L21:M21"/>
    <mergeCell ref="N21:O21"/>
    <mergeCell ref="P21:Q21"/>
    <mergeCell ref="N25:O25"/>
    <mergeCell ref="P25:Q25"/>
    <mergeCell ref="J25:K25"/>
    <mergeCell ref="L25:M25"/>
    <mergeCell ref="J29:K29"/>
    <mergeCell ref="L29:M29"/>
    <mergeCell ref="J32:K32"/>
    <mergeCell ref="L32:M32"/>
    <mergeCell ref="N32:O32"/>
    <mergeCell ref="J14:K14"/>
    <mergeCell ref="L14:M14"/>
    <mergeCell ref="N14:O14"/>
    <mergeCell ref="P14:Q14"/>
    <mergeCell ref="J18:K18"/>
    <mergeCell ref="L18:M18"/>
    <mergeCell ref="J10:K10"/>
    <mergeCell ref="L10:M10"/>
    <mergeCell ref="N10:O10"/>
    <mergeCell ref="P10:Q10"/>
    <mergeCell ref="J3:K3"/>
    <mergeCell ref="L3:M3"/>
    <mergeCell ref="N3:O3"/>
    <mergeCell ref="P3:Q3"/>
    <mergeCell ref="J7:K7"/>
    <mergeCell ref="L7:M7"/>
  </mergeCells>
  <pageMargins left="0.7" right="0.7" top="0.4" bottom="0.37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R29"/>
  <sheetViews>
    <sheetView tabSelected="1" workbookViewId="0">
      <selection activeCell="J16" sqref="J16"/>
    </sheetView>
  </sheetViews>
  <sheetFormatPr defaultColWidth="8.75" defaultRowHeight="21" x14ac:dyDescent="0.35"/>
  <cols>
    <col min="1" max="9" width="8.75" style="2"/>
    <col min="10" max="10" width="7.5" style="2" customWidth="1"/>
    <col min="11" max="11" width="8.75" style="2"/>
    <col min="12" max="12" width="11" style="2" bestFit="1" customWidth="1"/>
    <col min="13" max="13" width="8.75" style="2"/>
    <col min="14" max="14" width="11.25" style="2" customWidth="1"/>
    <col min="15" max="16384" width="8.75" style="2"/>
  </cols>
  <sheetData>
    <row r="1" spans="3:18" x14ac:dyDescent="0.35">
      <c r="C1" s="1" t="s">
        <v>0</v>
      </c>
    </row>
    <row r="2" spans="3:18" x14ac:dyDescent="0.35">
      <c r="M2" s="1" t="s">
        <v>25</v>
      </c>
    </row>
    <row r="3" spans="3:18" ht="21.75" thickBot="1" x14ac:dyDescent="0.4">
      <c r="J3" s="2">
        <v>1</v>
      </c>
      <c r="K3" s="2" t="s">
        <v>1</v>
      </c>
    </row>
    <row r="4" spans="3:18" ht="21.75" thickBot="1" x14ac:dyDescent="0.4">
      <c r="J4" s="27" t="s">
        <v>2</v>
      </c>
      <c r="K4" s="27"/>
      <c r="L4" s="28">
        <v>53600</v>
      </c>
      <c r="M4" s="29"/>
      <c r="N4" s="30" t="s">
        <v>3</v>
      </c>
      <c r="O4" s="30"/>
      <c r="P4" s="31">
        <f>IF(L4&gt;500000," FALSE",ROUND(L4*1.3074,2))</f>
        <v>70076.639999999999</v>
      </c>
      <c r="Q4" s="32"/>
      <c r="R4" s="2" t="s">
        <v>4</v>
      </c>
    </row>
    <row r="7" spans="3:18" x14ac:dyDescent="0.35">
      <c r="J7" s="2">
        <v>2</v>
      </c>
      <c r="K7" s="2" t="s">
        <v>6</v>
      </c>
    </row>
    <row r="8" spans="3:18" x14ac:dyDescent="0.35">
      <c r="J8" s="27" t="s">
        <v>7</v>
      </c>
      <c r="K8" s="27"/>
      <c r="L8" s="28">
        <v>938376</v>
      </c>
      <c r="M8" s="29"/>
      <c r="N8" s="8" t="str">
        <f>IF(L8&lt;500000,"FALSE","")</f>
        <v/>
      </c>
    </row>
    <row r="9" spans="3:18" x14ac:dyDescent="0.35">
      <c r="K9" s="9" t="s">
        <v>8</v>
      </c>
      <c r="L9" s="10">
        <v>500000</v>
      </c>
      <c r="M9" s="9" t="s">
        <v>9</v>
      </c>
      <c r="N9" s="10">
        <v>1000000</v>
      </c>
      <c r="O9" s="9" t="s">
        <v>10</v>
      </c>
      <c r="P9" s="9">
        <v>1.3073999999999999</v>
      </c>
      <c r="Q9" s="9" t="s">
        <v>11</v>
      </c>
      <c r="R9" s="11">
        <v>1.3049999999999999</v>
      </c>
    </row>
    <row r="10" spans="3:18" ht="24" customHeight="1" thickBot="1" x14ac:dyDescent="0.4"/>
    <row r="11" spans="3:18" ht="21.75" thickBot="1" x14ac:dyDescent="0.4">
      <c r="J11" s="27" t="s">
        <v>5</v>
      </c>
      <c r="K11" s="27"/>
      <c r="L11" s="33">
        <f>ROUND(P9-(0.0024*(L8-500000)/500000),4)</f>
        <v>1.3052999999999999</v>
      </c>
      <c r="M11" s="34"/>
      <c r="N11" s="35" t="s">
        <v>12</v>
      </c>
      <c r="O11" s="27"/>
      <c r="P11" s="25">
        <f>ROUND(L8*L11,2)</f>
        <v>1224862.19</v>
      </c>
      <c r="Q11" s="26"/>
      <c r="R11" s="2" t="s">
        <v>4</v>
      </c>
    </row>
    <row r="13" spans="3:18" x14ac:dyDescent="0.35">
      <c r="J13" s="2">
        <v>3</v>
      </c>
      <c r="K13" s="2" t="s">
        <v>13</v>
      </c>
    </row>
    <row r="14" spans="3:18" x14ac:dyDescent="0.35">
      <c r="J14" s="27" t="s">
        <v>7</v>
      </c>
      <c r="K14" s="27"/>
      <c r="L14" s="28">
        <v>1582600</v>
      </c>
      <c r="M14" s="29"/>
      <c r="N14" s="8" t="str">
        <f>IF(L14&lt;1000000,"FALSE","")</f>
        <v/>
      </c>
    </row>
    <row r="15" spans="3:18" x14ac:dyDescent="0.35">
      <c r="K15" s="9" t="s">
        <v>8</v>
      </c>
      <c r="L15" s="10">
        <v>1000000</v>
      </c>
      <c r="M15" s="9" t="s">
        <v>9</v>
      </c>
      <c r="N15" s="10">
        <v>2000000</v>
      </c>
      <c r="O15" s="9" t="s">
        <v>10</v>
      </c>
      <c r="P15" s="11">
        <v>1.3049999999999999</v>
      </c>
      <c r="Q15" s="9" t="s">
        <v>11</v>
      </c>
      <c r="R15" s="11">
        <v>1.3035000000000001</v>
      </c>
    </row>
    <row r="16" spans="3:18" ht="21.75" thickBot="1" x14ac:dyDescent="0.4"/>
    <row r="17" spans="10:18" ht="21.75" thickBot="1" x14ac:dyDescent="0.4">
      <c r="J17" s="27" t="s">
        <v>5</v>
      </c>
      <c r="K17" s="27"/>
      <c r="L17" s="33">
        <f>ROUND(P15-(0.0015*(L14-1000000)/1000000),4)</f>
        <v>1.3041</v>
      </c>
      <c r="M17" s="34"/>
      <c r="N17" s="35" t="s">
        <v>12</v>
      </c>
      <c r="O17" s="27"/>
      <c r="P17" s="25">
        <f>ROUND(L14*L17,2)</f>
        <v>2063868.66</v>
      </c>
      <c r="Q17" s="26"/>
      <c r="R17" s="2" t="s">
        <v>4</v>
      </c>
    </row>
    <row r="19" spans="10:18" x14ac:dyDescent="0.35">
      <c r="J19" s="2">
        <v>4</v>
      </c>
      <c r="K19" s="2" t="s">
        <v>14</v>
      </c>
    </row>
    <row r="20" spans="10:18" x14ac:dyDescent="0.35">
      <c r="J20" s="27" t="s">
        <v>7</v>
      </c>
      <c r="K20" s="27"/>
      <c r="L20" s="28">
        <v>2715285</v>
      </c>
      <c r="M20" s="29"/>
      <c r="N20" s="8" t="str">
        <f>IF(L20&lt;1000000,"FALSE","")</f>
        <v/>
      </c>
    </row>
    <row r="21" spans="10:18" x14ac:dyDescent="0.35">
      <c r="K21" s="9" t="s">
        <v>8</v>
      </c>
      <c r="L21" s="10">
        <v>2000000</v>
      </c>
      <c r="M21" s="9" t="s">
        <v>9</v>
      </c>
      <c r="N21" s="10">
        <v>5000000</v>
      </c>
      <c r="O21" s="9" t="s">
        <v>10</v>
      </c>
      <c r="P21" s="11">
        <v>1.3035000000000001</v>
      </c>
      <c r="Q21" s="9" t="s">
        <v>11</v>
      </c>
      <c r="R21" s="11">
        <v>1.3003</v>
      </c>
    </row>
    <row r="22" spans="10:18" ht="21.75" thickBot="1" x14ac:dyDescent="0.4"/>
    <row r="23" spans="10:18" ht="21.75" thickBot="1" x14ac:dyDescent="0.4">
      <c r="J23" s="27" t="s">
        <v>5</v>
      </c>
      <c r="K23" s="27"/>
      <c r="L23" s="33">
        <f>ROUND(P21-(0.0032*(L20-2000000)/3000000),4)</f>
        <v>1.3027</v>
      </c>
      <c r="M23" s="34"/>
      <c r="N23" s="35" t="s">
        <v>12</v>
      </c>
      <c r="O23" s="27"/>
      <c r="P23" s="25">
        <f>ROUND(L20*L23,2)</f>
        <v>3537201.77</v>
      </c>
      <c r="Q23" s="26"/>
      <c r="R23" s="2" t="s">
        <v>4</v>
      </c>
    </row>
    <row r="25" spans="10:18" x14ac:dyDescent="0.35">
      <c r="J25" s="2">
        <v>5</v>
      </c>
      <c r="K25" s="2" t="s">
        <v>15</v>
      </c>
    </row>
    <row r="26" spans="10:18" x14ac:dyDescent="0.35">
      <c r="J26" s="27" t="s">
        <v>7</v>
      </c>
      <c r="K26" s="27"/>
      <c r="L26" s="28">
        <v>9900000</v>
      </c>
      <c r="M26" s="29"/>
      <c r="N26" s="8" t="str">
        <f>IF(L26&lt;1000000,"FALSE","")</f>
        <v/>
      </c>
    </row>
    <row r="27" spans="10:18" x14ac:dyDescent="0.35">
      <c r="K27" s="9" t="s">
        <v>8</v>
      </c>
      <c r="L27" s="10">
        <v>5000000</v>
      </c>
      <c r="M27" s="9" t="s">
        <v>9</v>
      </c>
      <c r="N27" s="10">
        <v>10000000</v>
      </c>
      <c r="O27" s="9" t="s">
        <v>10</v>
      </c>
      <c r="P27" s="11">
        <v>1.3003</v>
      </c>
      <c r="Q27" s="9" t="s">
        <v>11</v>
      </c>
      <c r="R27" s="11">
        <v>1.2943</v>
      </c>
    </row>
    <row r="28" spans="10:18" ht="21.75" thickBot="1" x14ac:dyDescent="0.4"/>
    <row r="29" spans="10:18" ht="21.75" thickBot="1" x14ac:dyDescent="0.4">
      <c r="J29" s="27" t="s">
        <v>5</v>
      </c>
      <c r="K29" s="27"/>
      <c r="L29" s="33">
        <f>ROUND(P27-(0.006*(L26-5000000)/5000000),4)</f>
        <v>1.2944</v>
      </c>
      <c r="M29" s="34"/>
      <c r="N29" s="35" t="s">
        <v>12</v>
      </c>
      <c r="O29" s="27"/>
      <c r="P29" s="25">
        <f>ROUND(L26*L29,2)</f>
        <v>12814560</v>
      </c>
      <c r="Q29" s="26"/>
      <c r="R29" s="2" t="s">
        <v>4</v>
      </c>
    </row>
  </sheetData>
  <mergeCells count="28">
    <mergeCell ref="P29:Q29"/>
    <mergeCell ref="J20:K20"/>
    <mergeCell ref="L20:M20"/>
    <mergeCell ref="J23:K23"/>
    <mergeCell ref="L23:M23"/>
    <mergeCell ref="N23:O23"/>
    <mergeCell ref="P23:Q23"/>
    <mergeCell ref="J26:K26"/>
    <mergeCell ref="L26:M26"/>
    <mergeCell ref="J29:K29"/>
    <mergeCell ref="L29:M29"/>
    <mergeCell ref="N29:O29"/>
    <mergeCell ref="P17:Q17"/>
    <mergeCell ref="J4:K4"/>
    <mergeCell ref="L4:M4"/>
    <mergeCell ref="N4:O4"/>
    <mergeCell ref="P4:Q4"/>
    <mergeCell ref="J8:K8"/>
    <mergeCell ref="L8:M8"/>
    <mergeCell ref="J11:K11"/>
    <mergeCell ref="L11:M11"/>
    <mergeCell ref="N11:O11"/>
    <mergeCell ref="P11:Q11"/>
    <mergeCell ref="J14:K14"/>
    <mergeCell ref="L14:M14"/>
    <mergeCell ref="J17:K17"/>
    <mergeCell ref="L17:M17"/>
    <mergeCell ref="N17:O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งานทาง</vt:lpstr>
      <vt:lpstr>งานอาคาร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2016-09-19T14:33:51Z</cp:lastPrinted>
  <dcterms:created xsi:type="dcterms:W3CDTF">2016-09-19T13:26:29Z</dcterms:created>
  <dcterms:modified xsi:type="dcterms:W3CDTF">2019-12-22T07:30:48Z</dcterms:modified>
</cp:coreProperties>
</file>