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inG 2013\Desktop\"/>
    </mc:Choice>
  </mc:AlternateContent>
  <bookViews>
    <workbookView xWindow="0" yWindow="0" windowWidth="20490" windowHeight="7230"/>
  </bookViews>
  <sheets>
    <sheet name="ข้อมูลหลัก" sheetId="1" r:id="rId1"/>
    <sheet name="กราฟ" sheetId="2" r:id="rId2"/>
    <sheet name="Sheet1 (2)" sheetId="3" r:id="rId3"/>
  </sheets>
  <calcPr calcId="152511"/>
</workbook>
</file>

<file path=xl/calcChain.xml><?xml version="1.0" encoding="utf-8"?>
<calcChain xmlns="http://schemas.openxmlformats.org/spreadsheetml/2006/main">
  <c r="N38" i="3" l="1"/>
  <c r="M38" i="3"/>
  <c r="L38" i="3"/>
  <c r="M35" i="3"/>
  <c r="D35" i="3"/>
  <c r="L35" i="3" s="1"/>
  <c r="M32" i="3"/>
  <c r="D32" i="3"/>
  <c r="L32" i="3" s="1"/>
  <c r="M29" i="3"/>
  <c r="L29" i="3"/>
  <c r="N29" i="3" s="1"/>
  <c r="M28" i="3"/>
  <c r="L28" i="3"/>
  <c r="N28" i="3" s="1"/>
  <c r="M25" i="3"/>
  <c r="N25" i="3" s="1"/>
  <c r="L25" i="3"/>
  <c r="N24" i="3"/>
  <c r="M24" i="3"/>
  <c r="L24" i="3"/>
  <c r="M23" i="3"/>
  <c r="N23" i="3" s="1"/>
  <c r="L23" i="3"/>
  <c r="M22" i="3"/>
  <c r="L22" i="3"/>
  <c r="N22" i="3" s="1"/>
  <c r="M21" i="3"/>
  <c r="N21" i="3" s="1"/>
  <c r="L21" i="3"/>
  <c r="N20" i="3"/>
  <c r="M20" i="3"/>
  <c r="L20" i="3"/>
  <c r="M19" i="3"/>
  <c r="N19" i="3" s="1"/>
  <c r="L19" i="3"/>
  <c r="M18" i="3"/>
  <c r="L18" i="3"/>
  <c r="N18" i="3" s="1"/>
  <c r="M17" i="3"/>
  <c r="N17" i="3" s="1"/>
  <c r="L17" i="3"/>
  <c r="N16" i="3"/>
  <c r="M16" i="3"/>
  <c r="L16" i="3"/>
  <c r="M15" i="3"/>
  <c r="N15" i="3" s="1"/>
  <c r="L15" i="3"/>
  <c r="M14" i="3"/>
  <c r="L14" i="3"/>
  <c r="N14" i="3" s="1"/>
  <c r="K14" i="3"/>
  <c r="J14" i="3"/>
  <c r="M13" i="3"/>
  <c r="N13" i="3" s="1"/>
  <c r="L13" i="3"/>
  <c r="K10" i="3"/>
  <c r="J10" i="3"/>
  <c r="I10" i="3"/>
  <c r="G10" i="3"/>
  <c r="E10" i="3"/>
  <c r="D10" i="3"/>
  <c r="L10" i="3" s="1"/>
  <c r="C10" i="3"/>
  <c r="M10" i="3" s="1"/>
  <c r="M7" i="3"/>
  <c r="L7" i="3"/>
  <c r="N7" i="3" s="1"/>
  <c r="M4" i="3"/>
  <c r="L4" i="3"/>
  <c r="N28" i="1"/>
  <c r="M28" i="1"/>
  <c r="N27" i="1"/>
  <c r="R26" i="1"/>
  <c r="Q26" i="1"/>
  <c r="N26" i="1"/>
  <c r="M26" i="1"/>
  <c r="R25" i="1"/>
  <c r="P25" i="1"/>
  <c r="N25" i="1"/>
  <c r="M25" i="1"/>
  <c r="E25" i="1"/>
  <c r="S25" i="1" s="1"/>
  <c r="B25" i="1"/>
  <c r="B26" i="1" s="1"/>
  <c r="R24" i="1"/>
  <c r="P24" i="1"/>
  <c r="P26" i="1" s="1"/>
  <c r="N24" i="1"/>
  <c r="K24" i="1"/>
  <c r="E24" i="1"/>
  <c r="S24" i="1" s="1"/>
  <c r="B24" i="1"/>
  <c r="R23" i="1"/>
  <c r="Q23" i="1"/>
  <c r="S23" i="1" s="1"/>
  <c r="N23" i="1"/>
  <c r="M23" i="1"/>
  <c r="K21" i="1"/>
  <c r="S20" i="1"/>
  <c r="R20" i="1"/>
  <c r="Q20" i="1"/>
  <c r="N20" i="1"/>
  <c r="M20" i="1"/>
  <c r="R19" i="1"/>
  <c r="S19" i="1" s="1"/>
  <c r="Q19" i="1"/>
  <c r="N19" i="1"/>
  <c r="M19" i="1"/>
  <c r="R18" i="1"/>
  <c r="Q18" i="1"/>
  <c r="S18" i="1" s="1"/>
  <c r="N18" i="1"/>
  <c r="M18" i="1"/>
  <c r="R17" i="1"/>
  <c r="S17" i="1" s="1"/>
  <c r="Q17" i="1"/>
  <c r="N17" i="1"/>
  <c r="M17" i="1"/>
  <c r="S16" i="1"/>
  <c r="R16" i="1"/>
  <c r="Q16" i="1"/>
  <c r="N16" i="1"/>
  <c r="M16" i="1"/>
  <c r="R15" i="1"/>
  <c r="S15" i="1" s="1"/>
  <c r="Q15" i="1"/>
  <c r="N15" i="1"/>
  <c r="M15" i="1"/>
  <c r="R14" i="1"/>
  <c r="Q14" i="1"/>
  <c r="S14" i="1" s="1"/>
  <c r="N14" i="1"/>
  <c r="M14" i="1"/>
  <c r="R13" i="1"/>
  <c r="S13" i="1" s="1"/>
  <c r="Q13" i="1"/>
  <c r="N13" i="1"/>
  <c r="M13" i="1"/>
  <c r="S12" i="1"/>
  <c r="R12" i="1"/>
  <c r="Q12" i="1"/>
  <c r="N12" i="1"/>
  <c r="M12" i="1"/>
  <c r="R11" i="1"/>
  <c r="S11" i="1" s="1"/>
  <c r="Q11" i="1"/>
  <c r="N11" i="1"/>
  <c r="M11" i="1"/>
  <c r="R10" i="1"/>
  <c r="Q10" i="1"/>
  <c r="S10" i="1" s="1"/>
  <c r="N10" i="1"/>
  <c r="M10" i="1"/>
  <c r="R9" i="1"/>
  <c r="S9" i="1" s="1"/>
  <c r="Q9" i="1"/>
  <c r="N9" i="1"/>
  <c r="M9" i="1"/>
  <c r="N8" i="1"/>
  <c r="M8" i="1"/>
  <c r="L8" i="1"/>
  <c r="R8" i="1" s="1"/>
  <c r="S8" i="1" s="1"/>
  <c r="K8" i="1"/>
  <c r="Q8" i="1" s="1"/>
  <c r="R7" i="1"/>
  <c r="S7" i="1" s="1"/>
  <c r="Q7" i="1"/>
  <c r="N7" i="1"/>
  <c r="M7" i="1"/>
  <c r="J6" i="1"/>
  <c r="H6" i="1"/>
  <c r="F6" i="1"/>
  <c r="E6" i="1"/>
  <c r="Q6" i="1" s="1"/>
  <c r="D6" i="1"/>
  <c r="N6" i="1" s="1"/>
  <c r="R5" i="1"/>
  <c r="Q5" i="1"/>
  <c r="S5" i="1" s="1"/>
  <c r="N5" i="1"/>
  <c r="M5" i="1"/>
  <c r="R4" i="1"/>
  <c r="Q4" i="1"/>
  <c r="N4" i="1"/>
  <c r="M4" i="1"/>
  <c r="M6" i="1" l="1"/>
  <c r="Q24" i="1"/>
  <c r="Q25" i="1"/>
  <c r="N32" i="3"/>
  <c r="N35" i="3"/>
  <c r="R6" i="1"/>
  <c r="M24" i="1"/>
</calcChain>
</file>

<file path=xl/sharedStrings.xml><?xml version="1.0" encoding="utf-8"?>
<sst xmlns="http://schemas.openxmlformats.org/spreadsheetml/2006/main" count="257" uniqueCount="56">
  <si>
    <t>ผลการดำเนินงานสหกรณ์เครดิตยูเนี่ยนบ้านดุงสามัคคี จำกัด  ตั้งแต่ปี พ.ศ. 2556-30 พ.ย.2560</t>
  </si>
  <si>
    <t xml:space="preserve"> </t>
  </si>
  <si>
    <t>รายการ</t>
  </si>
  <si>
    <t>ยอดยกมา</t>
  </si>
  <si>
    <t>ปี 2556</t>
  </si>
  <si>
    <t>ปี 2557</t>
  </si>
  <si>
    <t>ปี 2558</t>
  </si>
  <si>
    <t>ปี 2559</t>
  </si>
  <si>
    <t>1 ม.ค.- 30 พ.ย. 2560</t>
  </si>
  <si>
    <t>ค่าเฉลี่ย 5 ปี</t>
  </si>
  <si>
    <t>สรุปผลรวม</t>
  </si>
  <si>
    <t>31/08/2560</t>
  </si>
  <si>
    <t>ปี 2555</t>
  </si>
  <si>
    <t>รับ</t>
  </si>
  <si>
    <t>ถอน/จ่าย</t>
  </si>
  <si>
    <t>รวมรับ</t>
  </si>
  <si>
    <t>รวมถอน/จ่าย</t>
  </si>
  <si>
    <t>คงเหลือ</t>
  </si>
  <si>
    <t>การเพิ่มสมาชิก</t>
  </si>
  <si>
    <t>เงินสะสมค่าหุ้น</t>
  </si>
  <si>
    <t>เงินรับฝาก</t>
  </si>
  <si>
    <t>เงินให้สมาชิกกู้</t>
  </si>
  <si>
    <t>ลูกหนี้ค้างนาน</t>
  </si>
  <si>
    <t>ลูกหนี้คำพิพากษา</t>
  </si>
  <si>
    <t>ลูกหนี้สินเชื่อปุ๋ย</t>
  </si>
  <si>
    <t>ลูกหนี้การเกษตร</t>
  </si>
  <si>
    <t>ลูกหนี้อาหารสัตว์</t>
  </si>
  <si>
    <t>ลูกหนี้เงินกู้รายวัน</t>
  </si>
  <si>
    <t>ลูกหนี้การค้า</t>
  </si>
  <si>
    <t>ยืมทดรอง สก.5</t>
  </si>
  <si>
    <t>ทดรองจ่ายดำเนินคดี</t>
  </si>
  <si>
    <t>คุรุภัณฑ์สำนักงาน</t>
  </si>
  <si>
    <t>ยานพาหนะ</t>
  </si>
  <si>
    <t>ถือหุ้น ช.ส.ค.</t>
  </si>
  <si>
    <t>กองทุนหนี้สูญ</t>
  </si>
  <si>
    <t>กองทุนประกันหนี้สูญ</t>
  </si>
  <si>
    <t>รวมถอน</t>
  </si>
  <si>
    <t>ทุนสำรอง</t>
  </si>
  <si>
    <t>รวมรายได้</t>
  </si>
  <si>
    <t>รวมค่าใช้จ่าย</t>
  </si>
  <si>
    <t>กำไรสุทธิประจำปี</t>
  </si>
  <si>
    <t>อัตราเงินปันผล(%)</t>
  </si>
  <si>
    <t>อัตราเงินปันผล</t>
  </si>
  <si>
    <t>เฉลี่ย</t>
  </si>
  <si>
    <t>เงินเฉลี่ยคืน</t>
  </si>
  <si>
    <t>ผลการดำเนินงานสหกรณ์เครดิตยูเนี่ยนบ้านดุงสามัคคี จำกัด  ตั้งแต่ปี พ.ศ. 2556-2559</t>
  </si>
  <si>
    <t>1 ม.ค.- 31 สค. 2560</t>
  </si>
  <si>
    <t>31/12/2559</t>
  </si>
  <si>
    <t>เข้าใหม่</t>
  </si>
  <si>
    <t>ลาออก</t>
  </si>
  <si>
    <t>สะสมหุ้น</t>
  </si>
  <si>
    <t>ถอนหุ้น</t>
  </si>
  <si>
    <t>ฝาก</t>
  </si>
  <si>
    <t>ถอน</t>
  </si>
  <si>
    <t>ชำระคืน</t>
  </si>
  <si>
    <t>จ่ายเงิน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</si>
</sst>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24" x14ac:knownFonts="1">
    <font>
      <sz val="11"/>
      <color rgb="FF000000"/>
      <name val="Tahoma"/>
    </font>
    <font>
      <sz val="11"/>
      <name val="Tahoma"/>
      <family val="2"/>
    </font>
    <font>
      <b/>
      <sz val="16"/>
      <color rgb="FF000000"/>
      <name val="TH Niramit AS"/>
    </font>
    <font>
      <sz val="16"/>
      <color rgb="FF000000"/>
      <name val="TH Niramit AS"/>
    </font>
    <font>
      <b/>
      <sz val="15"/>
      <color rgb="FF000000"/>
      <name val="TH Niramit AS"/>
    </font>
    <font>
      <sz val="14"/>
      <color rgb="FF000000"/>
      <name val="TH Niramit AS"/>
    </font>
    <font>
      <sz val="12"/>
      <color rgb="FF000000"/>
      <name val="TH Niramit AS"/>
    </font>
    <font>
      <b/>
      <sz val="14"/>
      <color rgb="FF000000"/>
      <name val="TH Niramit AS"/>
    </font>
    <font>
      <b/>
      <sz val="12"/>
      <color rgb="FF000000"/>
      <name val="TH Niramit AS"/>
    </font>
    <font>
      <sz val="11"/>
      <color rgb="FF000000"/>
      <name val="TH Niramit AS"/>
    </font>
    <font>
      <b/>
      <sz val="20"/>
      <color rgb="FF000000"/>
      <name val="Angsana New"/>
      <family val="1"/>
    </font>
    <font>
      <sz val="11"/>
      <name val="Angsana New"/>
      <family val="1"/>
    </font>
    <font>
      <b/>
      <sz val="16"/>
      <color rgb="FF000000"/>
      <name val="Angsana New"/>
      <family val="1"/>
    </font>
    <font>
      <sz val="16"/>
      <color rgb="FF000000"/>
      <name val="Angsana New"/>
      <family val="1"/>
    </font>
    <font>
      <sz val="11"/>
      <color rgb="FF000000"/>
      <name val="Angsana New"/>
      <family val="1"/>
    </font>
    <font>
      <b/>
      <sz val="15"/>
      <color rgb="FF000000"/>
      <name val="Angsana New"/>
      <family val="1"/>
    </font>
    <font>
      <b/>
      <sz val="18"/>
      <color rgb="FF000000"/>
      <name val="Angsana New"/>
      <family val="1"/>
    </font>
    <font>
      <b/>
      <sz val="18"/>
      <name val="Angsana New"/>
      <family val="1"/>
    </font>
    <font>
      <sz val="18"/>
      <color rgb="FF000000"/>
      <name val="Angsana New"/>
      <family val="1"/>
    </font>
    <font>
      <sz val="14"/>
      <color rgb="FF000000"/>
      <name val="Angsana New"/>
      <family val="1"/>
    </font>
    <font>
      <sz val="18"/>
      <name val="Angsana New"/>
      <family val="1"/>
    </font>
    <font>
      <sz val="12"/>
      <color rgb="FF000000"/>
      <name val="Angsana New"/>
      <family val="1"/>
    </font>
    <font>
      <sz val="15"/>
      <color rgb="FF000000"/>
      <name val="Angsana New"/>
      <family val="1"/>
    </font>
    <font>
      <b/>
      <sz val="15"/>
      <color rgb="FF4472C4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3" fillId="0" borderId="0" xfId="0" applyFont="1"/>
    <xf numFmtId="0" fontId="5" fillId="0" borderId="3" xfId="0" applyFont="1" applyBorder="1"/>
    <xf numFmtId="164" fontId="6" fillId="0" borderId="3" xfId="0" applyNumberFormat="1" applyFont="1" applyBorder="1"/>
    <xf numFmtId="164" fontId="5" fillId="0" borderId="3" xfId="0" applyNumberFormat="1" applyFont="1" applyBorder="1"/>
    <xf numFmtId="0" fontId="6" fillId="0" borderId="3" xfId="0" applyFont="1" applyBorder="1"/>
    <xf numFmtId="0" fontId="4" fillId="0" borderId="3" xfId="0" applyFont="1" applyBorder="1" applyAlignment="1">
      <alignment horizontal="center"/>
    </xf>
    <xf numFmtId="164" fontId="7" fillId="0" borderId="3" xfId="0" applyNumberFormat="1" applyFont="1" applyBorder="1"/>
    <xf numFmtId="164" fontId="8" fillId="0" borderId="3" xfId="0" applyNumberFormat="1" applyFont="1" applyBorder="1"/>
    <xf numFmtId="0" fontId="4" fillId="0" borderId="5" xfId="0" applyFont="1" applyBorder="1" applyAlignment="1">
      <alignment horizontal="center"/>
    </xf>
    <xf numFmtId="164" fontId="9" fillId="0" borderId="3" xfId="0" applyNumberFormat="1" applyFont="1" applyBorder="1"/>
    <xf numFmtId="10" fontId="5" fillId="0" borderId="3" xfId="0" applyNumberFormat="1" applyFont="1" applyBorder="1"/>
    <xf numFmtId="165" fontId="5" fillId="0" borderId="3" xfId="0" applyNumberFormat="1" applyFont="1" applyBorder="1"/>
    <xf numFmtId="9" fontId="5" fillId="0" borderId="3" xfId="0" applyNumberFormat="1" applyFont="1" applyBorder="1"/>
    <xf numFmtId="10" fontId="7" fillId="0" borderId="3" xfId="0" applyNumberFormat="1" applyFont="1" applyBorder="1"/>
    <xf numFmtId="9" fontId="7" fillId="0" borderId="3" xfId="0" applyNumberFormat="1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4" xfId="0" applyFont="1" applyBorder="1" applyAlignment="1">
      <alignment horizontal="center"/>
    </xf>
    <xf numFmtId="0" fontId="1" fillId="0" borderId="5" xfId="0" applyFont="1" applyBorder="1"/>
    <xf numFmtId="0" fontId="4" fillId="0" borderId="2" xfId="0" applyFont="1" applyBorder="1" applyAlignment="1">
      <alignment horizontal="center"/>
    </xf>
    <xf numFmtId="0" fontId="1" fillId="0" borderId="7" xfId="0" applyFont="1" applyBorder="1"/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0" fillId="0" borderId="1" xfId="0" applyFont="1" applyBorder="1" applyAlignment="1">
      <alignment horizontal="center"/>
    </xf>
    <xf numFmtId="0" fontId="12" fillId="0" borderId="1" xfId="0" applyFont="1" applyBorder="1"/>
    <xf numFmtId="0" fontId="13" fillId="0" borderId="0" xfId="0" applyFont="1"/>
    <xf numFmtId="0" fontId="14" fillId="0" borderId="0" xfId="0" applyFont="1" applyAlignment="1"/>
    <xf numFmtId="0" fontId="15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1" fillId="3" borderId="5" xfId="0" applyFont="1" applyFill="1" applyBorder="1"/>
    <xf numFmtId="0" fontId="11" fillId="3" borderId="6" xfId="0" applyFont="1" applyFill="1" applyBorder="1"/>
    <xf numFmtId="0" fontId="16" fillId="3" borderId="6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8" fillId="0" borderId="0" xfId="0" applyFont="1"/>
    <xf numFmtId="0" fontId="11" fillId="3" borderId="7" xfId="0" applyFont="1" applyFill="1" applyBorder="1"/>
    <xf numFmtId="0" fontId="19" fillId="3" borderId="3" xfId="0" applyFont="1" applyFill="1" applyBorder="1"/>
    <xf numFmtId="164" fontId="13" fillId="3" borderId="3" xfId="0" applyNumberFormat="1" applyFont="1" applyFill="1" applyBorder="1"/>
    <xf numFmtId="165" fontId="13" fillId="3" borderId="3" xfId="0" applyNumberFormat="1" applyFont="1" applyFill="1" applyBorder="1"/>
    <xf numFmtId="0" fontId="20" fillId="3" borderId="3" xfId="0" applyFont="1" applyFill="1" applyBorder="1"/>
    <xf numFmtId="164" fontId="12" fillId="3" borderId="3" xfId="0" applyNumberFormat="1" applyFont="1" applyFill="1" applyBorder="1"/>
    <xf numFmtId="164" fontId="17" fillId="3" borderId="3" xfId="0" applyNumberFormat="1" applyFont="1" applyFill="1" applyBorder="1"/>
    <xf numFmtId="164" fontId="21" fillId="3" borderId="3" xfId="0" applyNumberFormat="1" applyFont="1" applyFill="1" applyBorder="1"/>
    <xf numFmtId="164" fontId="19" fillId="3" borderId="3" xfId="0" applyNumberFormat="1" applyFont="1" applyFill="1" applyBorder="1"/>
    <xf numFmtId="0" fontId="21" fillId="3" borderId="3" xfId="0" applyFont="1" applyFill="1" applyBorder="1"/>
    <xf numFmtId="0" fontId="17" fillId="3" borderId="6" xfId="0" applyFont="1" applyFill="1" applyBorder="1" applyAlignment="1">
      <alignment horizontal="center"/>
    </xf>
    <xf numFmtId="164" fontId="22" fillId="3" borderId="3" xfId="0" applyNumberFormat="1" applyFont="1" applyFill="1" applyBorder="1"/>
    <xf numFmtId="0" fontId="19" fillId="4" borderId="3" xfId="0" applyFont="1" applyFill="1" applyBorder="1"/>
    <xf numFmtId="164" fontId="13" fillId="4" borderId="3" xfId="0" applyNumberFormat="1" applyFont="1" applyFill="1" applyBorder="1"/>
    <xf numFmtId="164" fontId="19" fillId="4" borderId="3" xfId="0" applyNumberFormat="1" applyFont="1" applyFill="1" applyBorder="1"/>
    <xf numFmtId="164" fontId="22" fillId="4" borderId="3" xfId="0" applyNumberFormat="1" applyFont="1" applyFill="1" applyBorder="1"/>
    <xf numFmtId="165" fontId="13" fillId="4" borderId="3" xfId="0" applyNumberFormat="1" applyFont="1" applyFill="1" applyBorder="1"/>
    <xf numFmtId="0" fontId="20" fillId="4" borderId="3" xfId="0" applyFont="1" applyFill="1" applyBorder="1"/>
    <xf numFmtId="164" fontId="12" fillId="4" borderId="3" xfId="0" applyNumberFormat="1" applyFont="1" applyFill="1" applyBorder="1"/>
    <xf numFmtId="164" fontId="17" fillId="4" borderId="3" xfId="0" applyNumberFormat="1" applyFont="1" applyFill="1" applyBorder="1"/>
    <xf numFmtId="10" fontId="13" fillId="4" borderId="3" xfId="0" applyNumberFormat="1" applyFont="1" applyFill="1" applyBorder="1"/>
    <xf numFmtId="9" fontId="13" fillId="4" borderId="3" xfId="0" applyNumberFormat="1" applyFont="1" applyFill="1" applyBorder="1"/>
    <xf numFmtId="10" fontId="12" fillId="4" borderId="3" xfId="0" applyNumberFormat="1" applyFont="1" applyFill="1" applyBorder="1"/>
    <xf numFmtId="0" fontId="17" fillId="4" borderId="3" xfId="0" applyFont="1" applyFill="1" applyBorder="1"/>
    <xf numFmtId="10" fontId="17" fillId="4" borderId="3" xfId="0" applyNumberFormat="1" applyFont="1" applyFill="1" applyBorder="1"/>
    <xf numFmtId="165" fontId="12" fillId="4" borderId="3" xfId="0" applyNumberFormat="1" applyFont="1" applyFill="1" applyBorder="1"/>
    <xf numFmtId="9" fontId="17" fillId="4" borderId="3" xfId="0" applyNumberFormat="1" applyFont="1" applyFill="1" applyBorder="1"/>
    <xf numFmtId="0" fontId="19" fillId="0" borderId="0" xfId="0" applyFont="1"/>
    <xf numFmtId="165" fontId="21" fillId="0" borderId="0" xfId="0" applyNumberFormat="1" applyFont="1"/>
    <xf numFmtId="165" fontId="19" fillId="0" borderId="0" xfId="0" applyNumberFormat="1" applyFont="1"/>
    <xf numFmtId="0" fontId="23" fillId="0" borderId="0" xfId="0" applyFont="1"/>
    <xf numFmtId="9" fontId="23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title>
      <c:tx>
        <c:rich>
          <a:bodyPr/>
          <a:lstStyle/>
          <a:p>
            <a:pPr lvl="0">
              <a:defRPr sz="2800" b="1" i="0">
                <a:solidFill>
                  <a:srgbClr val="000000"/>
                </a:solidFill>
              </a:defRPr>
            </a:pPr>
            <a:r>
              <a:t>ผลการดำเนินงาน 4 ปี 2556- 31 ส.ค.2560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2.8898201962787883E-2"/>
          <c:y val="8.6356424241549712E-2"/>
          <c:w val="0.95848272961997649"/>
          <c:h val="0.67060076890393805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ข้อมูลหลัก!$A$4</c:f>
              <c:strCache>
                <c:ptCount val="1"/>
                <c:pt idx="0">
                  <c:v>การเพิ่มสมาชิก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80808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ข้อมูลหลัก!$B$4:$L$4</c:f>
              <c:numCache>
                <c:formatCode>_(* #,##0_);_(* \(#,##0\);_(* "-"??_);_(@_)</c:formatCode>
                <c:ptCount val="11"/>
                <c:pt idx="0">
                  <c:v>5151</c:v>
                </c:pt>
                <c:pt idx="1">
                  <c:v>235</c:v>
                </c:pt>
                <c:pt idx="2">
                  <c:v>334</c:v>
                </c:pt>
                <c:pt idx="3">
                  <c:v>324</c:v>
                </c:pt>
                <c:pt idx="4">
                  <c:v>308</c:v>
                </c:pt>
                <c:pt idx="5">
                  <c:v>208</c:v>
                </c:pt>
                <c:pt idx="6">
                  <c:v>334</c:v>
                </c:pt>
                <c:pt idx="7">
                  <c:v>229</c:v>
                </c:pt>
                <c:pt idx="8">
                  <c:v>250</c:v>
                </c:pt>
                <c:pt idx="9">
                  <c:v>259</c:v>
                </c:pt>
                <c:pt idx="10">
                  <c:v>210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ข้อมูลหลัก!$A$5</c:f>
              <c:strCache>
                <c:ptCount val="1"/>
                <c:pt idx="0">
                  <c:v>เงินสะสมค่าหุ้น</c:v>
                </c:pt>
              </c:strCache>
            </c:strRef>
          </c:tx>
          <c:spPr>
            <a:solidFill>
              <a:srgbClr val="ED7D31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ข้อมูลหลัก!$B$5:$L$5</c:f>
              <c:numCache>
                <c:formatCode>_(* #,##0_);_(* \(#,##0\);_(* "-"??_);_(@_)</c:formatCode>
                <c:ptCount val="11"/>
                <c:pt idx="0">
                  <c:v>132808955</c:v>
                </c:pt>
                <c:pt idx="1">
                  <c:v>17929801</c:v>
                </c:pt>
                <c:pt idx="2">
                  <c:v>16845609</c:v>
                </c:pt>
                <c:pt idx="3">
                  <c:v>17937972</c:v>
                </c:pt>
                <c:pt idx="4">
                  <c:v>6436606</c:v>
                </c:pt>
                <c:pt idx="5">
                  <c:v>18584674</c:v>
                </c:pt>
                <c:pt idx="6">
                  <c:v>10295370</c:v>
                </c:pt>
                <c:pt idx="7">
                  <c:v>14211062</c:v>
                </c:pt>
                <c:pt idx="8">
                  <c:v>6799629</c:v>
                </c:pt>
                <c:pt idx="9">
                  <c:v>17405290</c:v>
                </c:pt>
                <c:pt idx="10">
                  <c:v>7425493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2"/>
          <c:order val="2"/>
          <c:tx>
            <c:strRef>
              <c:f>ข้อมูลหลัก!$A$6</c:f>
              <c:strCache>
                <c:ptCount val="1"/>
                <c:pt idx="0">
                  <c:v>เงินรับฝาก</c:v>
                </c:pt>
              </c:strCache>
            </c:strRef>
          </c:tx>
          <c:spPr>
            <a:solidFill>
              <a:srgbClr val="A5A5A5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ข้อมูลหลัก!$B$6:$L$6</c:f>
              <c:numCache>
                <c:formatCode>_(* #,##0_);_(* \(#,##0\);_(* "-"??_);_(@_)</c:formatCode>
                <c:ptCount val="11"/>
                <c:pt idx="0">
                  <c:v>67338434</c:v>
                </c:pt>
                <c:pt idx="1">
                  <c:v>94802405</c:v>
                </c:pt>
                <c:pt idx="2">
                  <c:v>115741824</c:v>
                </c:pt>
                <c:pt idx="3">
                  <c:v>86247934</c:v>
                </c:pt>
                <c:pt idx="4">
                  <c:v>79216398</c:v>
                </c:pt>
                <c:pt idx="5">
                  <c:v>76028811</c:v>
                </c:pt>
                <c:pt idx="6">
                  <c:v>73470117</c:v>
                </c:pt>
                <c:pt idx="7">
                  <c:v>100828189</c:v>
                </c:pt>
                <c:pt idx="8">
                  <c:v>91517935</c:v>
                </c:pt>
                <c:pt idx="9">
                  <c:v>93878289</c:v>
                </c:pt>
                <c:pt idx="10">
                  <c:v>66677849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3"/>
          <c:order val="3"/>
          <c:tx>
            <c:strRef>
              <c:f>ข้อมูลหลัก!$A$7</c:f>
              <c:strCache>
                <c:ptCount val="1"/>
                <c:pt idx="0">
                  <c:v>เงินให้สมาชิกกู้</c:v>
                </c:pt>
              </c:strCache>
            </c:strRef>
          </c:tx>
          <c:spPr>
            <a:solidFill>
              <a:srgbClr val="FFC000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ข้อมูลหลัก!$B$7:$L$7</c:f>
              <c:numCache>
                <c:formatCode>_(* #,##0_);_(* \(#,##0\);_(* "-"??_);_(@_)</c:formatCode>
                <c:ptCount val="11"/>
                <c:pt idx="0">
                  <c:v>116849788</c:v>
                </c:pt>
                <c:pt idx="1">
                  <c:v>90335443</c:v>
                </c:pt>
                <c:pt idx="2">
                  <c:v>132250960</c:v>
                </c:pt>
                <c:pt idx="3">
                  <c:v>86259291</c:v>
                </c:pt>
                <c:pt idx="4">
                  <c:v>101038152</c:v>
                </c:pt>
                <c:pt idx="5">
                  <c:v>91231939</c:v>
                </c:pt>
                <c:pt idx="6">
                  <c:v>95803878</c:v>
                </c:pt>
                <c:pt idx="7">
                  <c:v>87314458</c:v>
                </c:pt>
                <c:pt idx="8">
                  <c:v>90212500</c:v>
                </c:pt>
                <c:pt idx="9">
                  <c:v>92271652</c:v>
                </c:pt>
                <c:pt idx="10">
                  <c:v>92300065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12704"/>
        <c:axId val="2109009984"/>
      </c:barChart>
      <c:catAx>
        <c:axId val="2109012704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1600" b="1" i="0">
                <a:solidFill>
                  <a:srgbClr val="000000"/>
                </a:solidFill>
              </a:defRPr>
            </a:pPr>
            <a:endParaRPr lang="en-US"/>
          </a:p>
        </c:txPr>
        <c:crossAx val="2109009984"/>
        <c:crosses val="autoZero"/>
        <c:auto val="1"/>
        <c:lblAlgn val="ctr"/>
        <c:lblOffset val="100"/>
        <c:noMultiLvlLbl val="1"/>
      </c:catAx>
      <c:valAx>
        <c:axId val="210900998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9012704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1600">
              <a:solidFill>
                <a:srgbClr val="000000"/>
              </a:solidFill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>
        <c:manualLayout>
          <c:xMode val="edge"/>
          <c:yMode val="edge"/>
          <c:x val="2.5441026057309846E-2"/>
          <c:y val="0.18025508792231645"/>
          <c:w val="0.95806412858186552"/>
          <c:h val="0.41659094530116642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'Sheet1 (2)'!$A$7</c:f>
              <c:strCache>
                <c:ptCount val="1"/>
                <c:pt idx="0">
                  <c:v>เงินสะสมค่าหุ้น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(2)'!$B$7:$I$7</c:f>
              <c:numCache>
                <c:formatCode>_(* #,##0_);_(* \(#,##0\);_(* "-"??_);_(@_)</c:formatCode>
                <c:ptCount val="8"/>
                <c:pt idx="0">
                  <c:v>17929801</c:v>
                </c:pt>
                <c:pt idx="1">
                  <c:v>16845609</c:v>
                </c:pt>
                <c:pt idx="2">
                  <c:v>17937972</c:v>
                </c:pt>
                <c:pt idx="3">
                  <c:v>6436606</c:v>
                </c:pt>
                <c:pt idx="4">
                  <c:v>18584674</c:v>
                </c:pt>
                <c:pt idx="5">
                  <c:v>10295370</c:v>
                </c:pt>
                <c:pt idx="6">
                  <c:v>14211062</c:v>
                </c:pt>
                <c:pt idx="7">
                  <c:v>6799629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722992"/>
        <c:axId val="2105734416"/>
      </c:barChart>
      <c:catAx>
        <c:axId val="210572299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1600" b="1" i="0">
                <a:solidFill>
                  <a:srgbClr val="000000"/>
                </a:solidFill>
              </a:defRPr>
            </a:pPr>
            <a:endParaRPr lang="en-US"/>
          </a:p>
        </c:txPr>
        <c:crossAx val="2105734416"/>
        <c:crosses val="autoZero"/>
        <c:auto val="1"/>
        <c:lblAlgn val="ctr"/>
        <c:lblOffset val="100"/>
        <c:noMultiLvlLbl val="1"/>
      </c:catAx>
      <c:valAx>
        <c:axId val="2105734416"/>
        <c:scaling>
          <c:orientation val="minMax"/>
        </c:scaling>
        <c:delete val="0"/>
        <c:axPos val="l"/>
        <c:majorGridlines>
          <c:spPr>
            <a:ln>
              <a:solidFill>
                <a:srgbClr val="E3E5E9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572299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title>
      <c:tx>
        <c:rich>
          <a:bodyPr/>
          <a:lstStyle/>
          <a:p>
            <a:pPr lvl="0">
              <a:defRPr sz="2400" b="1" i="0">
                <a:solidFill>
                  <a:srgbClr val="000000"/>
                </a:solidFill>
              </a:defRPr>
            </a:pPr>
            <a:r>
              <a:t>เงินรับฝากออมทรัพย์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(2)'!$A$10</c:f>
              <c:strCache>
                <c:ptCount val="1"/>
                <c:pt idx="0">
                  <c:v>เงินรับฝาก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(2)'!$B$10:$I$10</c:f>
              <c:numCache>
                <c:formatCode>_(* #,##0_);_(* \(#,##0\);_(* "-"??_);_(@_)</c:formatCode>
                <c:ptCount val="8"/>
                <c:pt idx="0">
                  <c:v>94802405</c:v>
                </c:pt>
                <c:pt idx="1">
                  <c:v>115741824</c:v>
                </c:pt>
                <c:pt idx="2">
                  <c:v>86247934</c:v>
                </c:pt>
                <c:pt idx="3">
                  <c:v>79216398</c:v>
                </c:pt>
                <c:pt idx="4">
                  <c:v>76028811</c:v>
                </c:pt>
                <c:pt idx="5">
                  <c:v>73470117</c:v>
                </c:pt>
                <c:pt idx="6">
                  <c:v>100828189</c:v>
                </c:pt>
                <c:pt idx="7">
                  <c:v>91517935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725712"/>
        <c:axId val="2105733328"/>
      </c:barChart>
      <c:catAx>
        <c:axId val="210572571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1600" b="1" i="0">
                <a:solidFill>
                  <a:srgbClr val="000000"/>
                </a:solidFill>
              </a:defRPr>
            </a:pPr>
            <a:endParaRPr lang="en-US"/>
          </a:p>
        </c:txPr>
        <c:crossAx val="2105733328"/>
        <c:crosses val="autoZero"/>
        <c:auto val="1"/>
        <c:lblAlgn val="ctr"/>
        <c:lblOffset val="100"/>
        <c:noMultiLvlLbl val="1"/>
      </c:catAx>
      <c:valAx>
        <c:axId val="210573332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5725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(2)'!$A$13</c:f>
              <c:strCache>
                <c:ptCount val="1"/>
                <c:pt idx="0">
                  <c:v>เงินให้สมาชิกกู้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(2)'!$B$13:$I$13</c:f>
              <c:numCache>
                <c:formatCode>_(* #,##0_);_(* \(#,##0\);_(* "-"??_);_(@_)</c:formatCode>
                <c:ptCount val="8"/>
                <c:pt idx="0">
                  <c:v>90335443</c:v>
                </c:pt>
                <c:pt idx="1">
                  <c:v>132250960</c:v>
                </c:pt>
                <c:pt idx="2">
                  <c:v>86259291</c:v>
                </c:pt>
                <c:pt idx="3">
                  <c:v>101038152</c:v>
                </c:pt>
                <c:pt idx="4">
                  <c:v>91231939</c:v>
                </c:pt>
                <c:pt idx="5">
                  <c:v>95803878</c:v>
                </c:pt>
                <c:pt idx="6">
                  <c:v>87314458</c:v>
                </c:pt>
                <c:pt idx="7">
                  <c:v>90212500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730608"/>
        <c:axId val="2105731152"/>
      </c:barChart>
      <c:catAx>
        <c:axId val="2105730608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1600" b="1" i="0">
                <a:solidFill>
                  <a:srgbClr val="000000"/>
                </a:solidFill>
              </a:defRPr>
            </a:pPr>
            <a:endParaRPr lang="en-US"/>
          </a:p>
        </c:txPr>
        <c:crossAx val="2105731152"/>
        <c:crosses val="autoZero"/>
        <c:auto val="1"/>
        <c:lblAlgn val="ctr"/>
        <c:lblOffset val="100"/>
        <c:noMultiLvlLbl val="1"/>
      </c:catAx>
      <c:valAx>
        <c:axId val="2105731152"/>
        <c:scaling>
          <c:orientation val="minMax"/>
        </c:scaling>
        <c:delete val="0"/>
        <c:axPos val="l"/>
        <c:majorGridlines>
          <c:spPr>
            <a:ln>
              <a:solidFill>
                <a:srgbClr val="E3E5E9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573060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(2)'!$A$31</c:f>
              <c:strCache>
                <c:ptCount val="1"/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(2)'!$B$30:$I$30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'Sheet1 (2)'!$B$31:$I$31</c:f>
              <c:numCache>
                <c:formatCode>General</c:formatCode>
                <c:ptCount val="8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'Sheet1 (2)'!$A$32</c:f>
              <c:strCache>
                <c:ptCount val="1"/>
                <c:pt idx="0">
                  <c:v>รวมรายได้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'Sheet1 (2)'!$B$30:$I$30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'Sheet1 (2)'!$B$32:$I$32</c:f>
              <c:numCache>
                <c:formatCode>_(* #,##0_);_(* \(#,##0\);_(* "-"??_);_(@_)</c:formatCode>
                <c:ptCount val="8"/>
                <c:pt idx="0">
                  <c:v>18842003</c:v>
                </c:pt>
                <c:pt idx="2">
                  <c:v>20033769</c:v>
                </c:pt>
                <c:pt idx="4">
                  <c:v>20683691</c:v>
                </c:pt>
                <c:pt idx="6">
                  <c:v>21485687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404256"/>
        <c:axId val="2102407520"/>
      </c:barChart>
      <c:catAx>
        <c:axId val="210240425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600" b="1" i="0">
                <a:solidFill>
                  <a:srgbClr val="000000"/>
                </a:solidFill>
              </a:defRPr>
            </a:pPr>
            <a:endParaRPr lang="en-US"/>
          </a:p>
        </c:txPr>
        <c:crossAx val="2102407520"/>
        <c:crosses val="autoZero"/>
        <c:auto val="1"/>
        <c:lblAlgn val="ctr"/>
        <c:lblOffset val="100"/>
        <c:noMultiLvlLbl val="1"/>
      </c:catAx>
      <c:valAx>
        <c:axId val="2102407520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240425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(2)'!$A$34</c:f>
              <c:strCache>
                <c:ptCount val="1"/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(2)'!$B$33:$I$33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'Sheet1 (2)'!$B$34:$I$34</c:f>
              <c:numCache>
                <c:formatCode>General</c:formatCode>
                <c:ptCount val="8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'Sheet1 (2)'!$A$35</c:f>
              <c:strCache>
                <c:ptCount val="1"/>
                <c:pt idx="0">
                  <c:v>รวมค่าใช้จ่าย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'Sheet1 (2)'!$B$33:$I$33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'Sheet1 (2)'!$B$35:$I$35</c:f>
              <c:numCache>
                <c:formatCode>_(* #,##0_);_(* \(#,##0\);_(* "-"??_);_(@_)</c:formatCode>
                <c:ptCount val="8"/>
                <c:pt idx="0">
                  <c:v>8504401</c:v>
                </c:pt>
                <c:pt idx="2">
                  <c:v>7066050</c:v>
                </c:pt>
                <c:pt idx="4">
                  <c:v>10020798</c:v>
                </c:pt>
                <c:pt idx="6">
                  <c:v>11365009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405888"/>
        <c:axId val="2102408608"/>
      </c:barChart>
      <c:catAx>
        <c:axId val="210240588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4546A"/>
                </a:solidFill>
              </a:defRPr>
            </a:pPr>
            <a:endParaRPr lang="en-US"/>
          </a:p>
        </c:txPr>
        <c:crossAx val="2102408608"/>
        <c:crosses val="autoZero"/>
        <c:auto val="1"/>
        <c:lblAlgn val="ctr"/>
        <c:lblOffset val="100"/>
        <c:noMultiLvlLbl val="1"/>
      </c:catAx>
      <c:valAx>
        <c:axId val="2102408608"/>
        <c:scaling>
          <c:orientation val="minMax"/>
        </c:scaling>
        <c:delete val="0"/>
        <c:axPos val="l"/>
        <c:majorGridlines>
          <c:spPr>
            <a:ln>
              <a:solidFill>
                <a:srgbClr val="E3E5E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240588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>
        <c:manualLayout>
          <c:xMode val="edge"/>
          <c:yMode val="edge"/>
          <c:x val="0.16667824717183374"/>
          <c:y val="2.0083039742281591E-2"/>
          <c:w val="0.95467256280259183"/>
          <c:h val="0.71124804129745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'Sheet1 (2)'!$A$37</c:f>
              <c:strCache>
                <c:ptCount val="1"/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(2)'!$B$36:$I$36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'Sheet1 (2)'!$B$37:$I$37</c:f>
              <c:numCache>
                <c:formatCode>General</c:formatCode>
                <c:ptCount val="8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'Sheet1 (2)'!$A$38</c:f>
              <c:strCache>
                <c:ptCount val="1"/>
                <c:pt idx="0">
                  <c:v>กำไรสุทธิประจำปี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'Sheet1 (2)'!$B$36:$I$36</c:f>
              <c:strCache>
                <c:ptCount val="7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</c:strCache>
            </c:strRef>
          </c:cat>
          <c:val>
            <c:numRef>
              <c:f>'Sheet1 (2)'!$B$38:$I$38</c:f>
              <c:numCache>
                <c:formatCode>_(* #,##0_);_(* \(#,##0\);_(* "-"??_);_(@_)</c:formatCode>
                <c:ptCount val="8"/>
                <c:pt idx="0">
                  <c:v>10337601</c:v>
                </c:pt>
                <c:pt idx="2">
                  <c:v>13314405</c:v>
                </c:pt>
                <c:pt idx="4">
                  <c:v>10662893</c:v>
                </c:pt>
                <c:pt idx="6">
                  <c:v>10120676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409152"/>
        <c:axId val="2102409696"/>
      </c:barChart>
      <c:catAx>
        <c:axId val="210240915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600" b="1" i="0">
                <a:solidFill>
                  <a:srgbClr val="000000"/>
                </a:solidFill>
              </a:defRPr>
            </a:pPr>
            <a:endParaRPr lang="en-US"/>
          </a:p>
        </c:txPr>
        <c:crossAx val="2102409696"/>
        <c:crosses val="autoZero"/>
        <c:auto val="1"/>
        <c:lblAlgn val="ctr"/>
        <c:lblOffset val="100"/>
        <c:noMultiLvlLbl val="1"/>
      </c:catAx>
      <c:valAx>
        <c:axId val="210240969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240915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>
        <c:manualLayout>
          <c:xMode val="edge"/>
          <c:yMode val="edge"/>
          <c:x val="5.5701224846894132E-2"/>
          <c:y val="0.21634259259259259"/>
          <c:w val="0.93888888888888888"/>
          <c:h val="0.62321048410615343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'Sheet1 (2)'!$A$4</c:f>
              <c:strCache>
                <c:ptCount val="1"/>
                <c:pt idx="0">
                  <c:v>การเพิ่มสมาชิก</c:v>
                </c:pt>
              </c:strCache>
            </c:strRef>
          </c:tx>
          <c:spPr>
            <a:solidFill>
              <a:srgbClr val="ED7D31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(2)'!$B$4:$K$4</c:f>
              <c:numCache>
                <c:formatCode>_(* #,##0_);_(* \(#,##0\);_(* "-"??_);_(@_)</c:formatCode>
                <c:ptCount val="10"/>
                <c:pt idx="0">
                  <c:v>235</c:v>
                </c:pt>
                <c:pt idx="1">
                  <c:v>334</c:v>
                </c:pt>
                <c:pt idx="2">
                  <c:v>324</c:v>
                </c:pt>
                <c:pt idx="3">
                  <c:v>308</c:v>
                </c:pt>
                <c:pt idx="4">
                  <c:v>208</c:v>
                </c:pt>
                <c:pt idx="5">
                  <c:v>334</c:v>
                </c:pt>
                <c:pt idx="6">
                  <c:v>229</c:v>
                </c:pt>
                <c:pt idx="7">
                  <c:v>250</c:v>
                </c:pt>
                <c:pt idx="8">
                  <c:v>211</c:v>
                </c:pt>
                <c:pt idx="9">
                  <c:v>151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785440"/>
        <c:axId val="2011781632"/>
      </c:barChart>
      <c:catAx>
        <c:axId val="2011785440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04040"/>
                </a:solidFill>
              </a:defRPr>
            </a:pPr>
            <a:endParaRPr lang="en-US"/>
          </a:p>
        </c:txPr>
        <c:crossAx val="2011781632"/>
        <c:crosses val="autoZero"/>
        <c:auto val="1"/>
        <c:lblAlgn val="ctr"/>
        <c:lblOffset val="100"/>
        <c:noMultiLvlLbl val="1"/>
      </c:catAx>
      <c:valAx>
        <c:axId val="20117816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011785440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(2)'!$A$7</c:f>
              <c:strCache>
                <c:ptCount val="1"/>
                <c:pt idx="0">
                  <c:v>เงินสะสมค่าหุ้น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(2)'!$B$7:$K$7</c:f>
              <c:numCache>
                <c:formatCode>_(* #,##0_);_(* \(#,##0\);_(* "-"??_);_(@_)</c:formatCode>
                <c:ptCount val="10"/>
                <c:pt idx="0">
                  <c:v>17929801</c:v>
                </c:pt>
                <c:pt idx="1">
                  <c:v>16845609</c:v>
                </c:pt>
                <c:pt idx="2">
                  <c:v>17937972</c:v>
                </c:pt>
                <c:pt idx="3">
                  <c:v>6436606</c:v>
                </c:pt>
                <c:pt idx="4">
                  <c:v>18584674</c:v>
                </c:pt>
                <c:pt idx="5">
                  <c:v>10295370</c:v>
                </c:pt>
                <c:pt idx="6">
                  <c:v>14211062</c:v>
                </c:pt>
                <c:pt idx="7">
                  <c:v>6799629</c:v>
                </c:pt>
                <c:pt idx="8">
                  <c:v>11357133</c:v>
                </c:pt>
                <c:pt idx="9">
                  <c:v>3438927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784352"/>
        <c:axId val="2011790880"/>
      </c:barChart>
      <c:catAx>
        <c:axId val="201178435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04040"/>
                </a:solidFill>
              </a:defRPr>
            </a:pPr>
            <a:endParaRPr lang="en-US"/>
          </a:p>
        </c:txPr>
        <c:crossAx val="2011790880"/>
        <c:crosses val="autoZero"/>
        <c:auto val="1"/>
        <c:lblAlgn val="ctr"/>
        <c:lblOffset val="100"/>
        <c:noMultiLvlLbl val="1"/>
      </c:catAx>
      <c:valAx>
        <c:axId val="201179088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01178435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(2)'!$A$10</c:f>
              <c:strCache>
                <c:ptCount val="1"/>
                <c:pt idx="0">
                  <c:v>เงินรับฝาก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(2)'!$B$10:$K$10</c:f>
              <c:numCache>
                <c:formatCode>_(* #,##0_);_(* \(#,##0\);_(* "-"??_);_(@_)</c:formatCode>
                <c:ptCount val="10"/>
                <c:pt idx="0">
                  <c:v>94802405</c:v>
                </c:pt>
                <c:pt idx="1">
                  <c:v>115741824</c:v>
                </c:pt>
                <c:pt idx="2">
                  <c:v>86247934</c:v>
                </c:pt>
                <c:pt idx="3">
                  <c:v>79216398</c:v>
                </c:pt>
                <c:pt idx="4">
                  <c:v>76028811</c:v>
                </c:pt>
                <c:pt idx="5">
                  <c:v>73470117</c:v>
                </c:pt>
                <c:pt idx="6">
                  <c:v>100828189</c:v>
                </c:pt>
                <c:pt idx="7">
                  <c:v>91517935</c:v>
                </c:pt>
                <c:pt idx="8">
                  <c:v>72686749</c:v>
                </c:pt>
                <c:pt idx="9">
                  <c:v>37421867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788704"/>
        <c:axId val="2011787616"/>
      </c:barChart>
      <c:catAx>
        <c:axId val="2011788704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04040"/>
                </a:solidFill>
              </a:defRPr>
            </a:pPr>
            <a:endParaRPr lang="en-US"/>
          </a:p>
        </c:txPr>
        <c:crossAx val="2011787616"/>
        <c:crosses val="autoZero"/>
        <c:auto val="1"/>
        <c:lblAlgn val="ctr"/>
        <c:lblOffset val="100"/>
        <c:noMultiLvlLbl val="1"/>
      </c:catAx>
      <c:valAx>
        <c:axId val="2011787616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01178870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(2)'!$A$13</c:f>
              <c:strCache>
                <c:ptCount val="1"/>
                <c:pt idx="0">
                  <c:v>เงินให้สมาชิกกู้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(2)'!$B$13:$K$13</c:f>
              <c:numCache>
                <c:formatCode>_(* #,##0_);_(* \(#,##0\);_(* "-"??_);_(@_)</c:formatCode>
                <c:ptCount val="10"/>
                <c:pt idx="0">
                  <c:v>90335443</c:v>
                </c:pt>
                <c:pt idx="1">
                  <c:v>132250960</c:v>
                </c:pt>
                <c:pt idx="2">
                  <c:v>86259291</c:v>
                </c:pt>
                <c:pt idx="3">
                  <c:v>101038152</c:v>
                </c:pt>
                <c:pt idx="4">
                  <c:v>91231939</c:v>
                </c:pt>
                <c:pt idx="5">
                  <c:v>95803878</c:v>
                </c:pt>
                <c:pt idx="6">
                  <c:v>87314458</c:v>
                </c:pt>
                <c:pt idx="7">
                  <c:v>90212500</c:v>
                </c:pt>
                <c:pt idx="8">
                  <c:v>69656956</c:v>
                </c:pt>
                <c:pt idx="9">
                  <c:v>66561365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791968"/>
        <c:axId val="2011783808"/>
      </c:barChart>
      <c:catAx>
        <c:axId val="2011791968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04040"/>
                </a:solidFill>
              </a:defRPr>
            </a:pPr>
            <a:endParaRPr lang="en-US"/>
          </a:p>
        </c:txPr>
        <c:crossAx val="2011783808"/>
        <c:crosses val="autoZero"/>
        <c:auto val="1"/>
        <c:lblAlgn val="ctr"/>
        <c:lblOffset val="100"/>
        <c:noMultiLvlLbl val="1"/>
      </c:catAx>
      <c:valAx>
        <c:axId val="2011783808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01179196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>
        <c:manualLayout>
          <c:xMode val="edge"/>
          <c:yMode val="edge"/>
          <c:x val="5.9447833313206681E-2"/>
          <c:y val="2.1203799702973068E-3"/>
          <c:w val="0.93888888888888888"/>
          <c:h val="0.62321048410615343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'Sheet1 (2)'!$A$4</c:f>
              <c:strCache>
                <c:ptCount val="1"/>
                <c:pt idx="0">
                  <c:v>การเพิ่มสมาชิก</c:v>
                </c:pt>
              </c:strCache>
            </c:strRef>
          </c:tx>
          <c:spPr>
            <a:solidFill>
              <a:srgbClr val="ED7D31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(2)'!$B$4:$K$4</c:f>
              <c:numCache>
                <c:formatCode>_(* #,##0_);_(* \(#,##0\);_(* "-"??_);_(@_)</c:formatCode>
                <c:ptCount val="10"/>
                <c:pt idx="0">
                  <c:v>235</c:v>
                </c:pt>
                <c:pt idx="1">
                  <c:v>334</c:v>
                </c:pt>
                <c:pt idx="2">
                  <c:v>324</c:v>
                </c:pt>
                <c:pt idx="3">
                  <c:v>308</c:v>
                </c:pt>
                <c:pt idx="4">
                  <c:v>208</c:v>
                </c:pt>
                <c:pt idx="5">
                  <c:v>334</c:v>
                </c:pt>
                <c:pt idx="6">
                  <c:v>229</c:v>
                </c:pt>
                <c:pt idx="7">
                  <c:v>250</c:v>
                </c:pt>
                <c:pt idx="8">
                  <c:v>211</c:v>
                </c:pt>
                <c:pt idx="9">
                  <c:v>151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06176"/>
        <c:axId val="2109010528"/>
      </c:barChart>
      <c:catAx>
        <c:axId val="2109006176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04040"/>
                </a:solidFill>
              </a:defRPr>
            </a:pPr>
            <a:endParaRPr lang="en-US"/>
          </a:p>
        </c:txPr>
        <c:crossAx val="2109010528"/>
        <c:crosses val="autoZero"/>
        <c:auto val="1"/>
        <c:lblAlgn val="ctr"/>
        <c:lblOffset val="100"/>
        <c:noMultiLvlLbl val="1"/>
      </c:catAx>
      <c:valAx>
        <c:axId val="21090105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900617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(2)'!$A$31</c:f>
              <c:strCache>
                <c:ptCount val="1"/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(2)'!$B$30:$J$30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(2)'!$B$31:$J$31</c:f>
              <c:numCache>
                <c:formatCode>General</c:formatCode>
                <c:ptCount val="9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'Sheet1 (2)'!$A$32</c:f>
              <c:strCache>
                <c:ptCount val="1"/>
                <c:pt idx="0">
                  <c:v>รวมรายได้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'Sheet1 (2)'!$B$30:$J$30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(2)'!$B$32:$J$32</c:f>
              <c:numCache>
                <c:formatCode>_(* #,##0_);_(* \(#,##0\);_(* "-"??_);_(@_)</c:formatCode>
                <c:ptCount val="9"/>
                <c:pt idx="0">
                  <c:v>18842003</c:v>
                </c:pt>
                <c:pt idx="2">
                  <c:v>20033769</c:v>
                </c:pt>
                <c:pt idx="4">
                  <c:v>20683691</c:v>
                </c:pt>
                <c:pt idx="6">
                  <c:v>21485687</c:v>
                </c:pt>
                <c:pt idx="8">
                  <c:v>13020997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276608"/>
        <c:axId val="1893280416"/>
      </c:barChart>
      <c:catAx>
        <c:axId val="1893276608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04040"/>
                </a:solidFill>
              </a:defRPr>
            </a:pPr>
            <a:endParaRPr lang="en-US"/>
          </a:p>
        </c:txPr>
        <c:crossAx val="1893280416"/>
        <c:crosses val="autoZero"/>
        <c:auto val="1"/>
        <c:lblAlgn val="ctr"/>
        <c:lblOffset val="100"/>
        <c:noMultiLvlLbl val="1"/>
      </c:catAx>
      <c:valAx>
        <c:axId val="1893280416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89327660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(2)'!$A$34</c:f>
              <c:strCache>
                <c:ptCount val="1"/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(2)'!$B$33:$J$33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(2)'!$B$34:$J$34</c:f>
              <c:numCache>
                <c:formatCode>General</c:formatCode>
                <c:ptCount val="9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'Sheet1 (2)'!$A$35</c:f>
              <c:strCache>
                <c:ptCount val="1"/>
                <c:pt idx="0">
                  <c:v>รวมค่าใช้จ่าย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'Sheet1 (2)'!$B$33:$J$33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(2)'!$B$35:$J$35</c:f>
              <c:numCache>
                <c:formatCode>_(* #,##0_);_(* \(#,##0\);_(* "-"??_);_(@_)</c:formatCode>
                <c:ptCount val="9"/>
                <c:pt idx="0">
                  <c:v>8504401</c:v>
                </c:pt>
                <c:pt idx="2">
                  <c:v>7066050</c:v>
                </c:pt>
                <c:pt idx="4">
                  <c:v>10020798</c:v>
                </c:pt>
                <c:pt idx="6">
                  <c:v>11365009</c:v>
                </c:pt>
                <c:pt idx="8">
                  <c:v>2577142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174736"/>
        <c:axId val="1893176912"/>
      </c:barChart>
      <c:catAx>
        <c:axId val="189317473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04040"/>
                </a:solidFill>
              </a:defRPr>
            </a:pPr>
            <a:endParaRPr lang="en-US"/>
          </a:p>
        </c:txPr>
        <c:crossAx val="1893176912"/>
        <c:crosses val="autoZero"/>
        <c:auto val="1"/>
        <c:lblAlgn val="ctr"/>
        <c:lblOffset val="100"/>
        <c:noMultiLvlLbl val="1"/>
      </c:catAx>
      <c:valAx>
        <c:axId val="1893176912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189317473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>
        <c:manualLayout>
          <c:xMode val="edge"/>
          <c:yMode val="edge"/>
          <c:x val="2.2663718598704065E-2"/>
          <c:y val="0.12766248047319603"/>
          <c:w val="0.95467256280259183"/>
          <c:h val="0.71124804129745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'Sheet1 (2)'!$A$37</c:f>
              <c:strCache>
                <c:ptCount val="1"/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1" i="0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(2)'!$B$36:$J$36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(2)'!$B$37:$J$37</c:f>
              <c:numCache>
                <c:formatCode>General</c:formatCode>
                <c:ptCount val="9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'Sheet1 (2)'!$A$38</c:f>
              <c:strCache>
                <c:ptCount val="1"/>
                <c:pt idx="0">
                  <c:v>กำไรสุทธิประจำปี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'Sheet1 (2)'!$B$36:$J$36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(2)'!$B$38:$J$38</c:f>
              <c:numCache>
                <c:formatCode>_(* #,##0_);_(* \(#,##0\);_(* "-"??_);_(@_)</c:formatCode>
                <c:ptCount val="9"/>
                <c:pt idx="0">
                  <c:v>10337601</c:v>
                </c:pt>
                <c:pt idx="2">
                  <c:v>13314405</c:v>
                </c:pt>
                <c:pt idx="4">
                  <c:v>10662893</c:v>
                </c:pt>
                <c:pt idx="6">
                  <c:v>10120676</c:v>
                </c:pt>
                <c:pt idx="8">
                  <c:v>10443854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3900816"/>
        <c:axId val="2103901360"/>
      </c:barChart>
      <c:catAx>
        <c:axId val="210390081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04040"/>
                </a:solidFill>
              </a:defRPr>
            </a:pPr>
            <a:endParaRPr lang="en-US"/>
          </a:p>
        </c:txPr>
        <c:crossAx val="2103901360"/>
        <c:crosses val="autoZero"/>
        <c:auto val="1"/>
        <c:lblAlgn val="ctr"/>
        <c:lblOffset val="100"/>
        <c:noMultiLvlLbl val="1"/>
      </c:catAx>
      <c:valAx>
        <c:axId val="2103901360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3900816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404040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(2)'!$A$7</c:f>
              <c:strCache>
                <c:ptCount val="1"/>
                <c:pt idx="0">
                  <c:v>เงินสะสมค่าหุ้น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4546A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(2)'!$B$7:$K$7</c:f>
              <c:numCache>
                <c:formatCode>_(* #,##0_);_(* \(#,##0\);_(* "-"??_);_(@_)</c:formatCode>
                <c:ptCount val="10"/>
                <c:pt idx="0">
                  <c:v>17929801</c:v>
                </c:pt>
                <c:pt idx="1">
                  <c:v>16845609</c:v>
                </c:pt>
                <c:pt idx="2">
                  <c:v>17937972</c:v>
                </c:pt>
                <c:pt idx="3">
                  <c:v>6436606</c:v>
                </c:pt>
                <c:pt idx="4">
                  <c:v>18584674</c:v>
                </c:pt>
                <c:pt idx="5">
                  <c:v>10295370</c:v>
                </c:pt>
                <c:pt idx="6">
                  <c:v>14211062</c:v>
                </c:pt>
                <c:pt idx="7">
                  <c:v>6799629</c:v>
                </c:pt>
                <c:pt idx="8">
                  <c:v>11357133</c:v>
                </c:pt>
                <c:pt idx="9">
                  <c:v>3438927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05088"/>
        <c:axId val="2109013248"/>
      </c:barChart>
      <c:catAx>
        <c:axId val="2109005088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44546A"/>
                </a:solidFill>
              </a:defRPr>
            </a:pPr>
            <a:endParaRPr lang="en-US"/>
          </a:p>
        </c:txPr>
        <c:crossAx val="2109013248"/>
        <c:crosses val="autoZero"/>
        <c:auto val="1"/>
        <c:lblAlgn val="ctr"/>
        <c:lblOffset val="100"/>
        <c:noMultiLvlLbl val="1"/>
      </c:catAx>
      <c:valAx>
        <c:axId val="2109013248"/>
        <c:scaling>
          <c:orientation val="minMax"/>
        </c:scaling>
        <c:delete val="0"/>
        <c:axPos val="l"/>
        <c:majorGridlines>
          <c:spPr>
            <a:ln>
              <a:solidFill>
                <a:srgbClr val="E3E5E9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9005088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(2)'!$A$10</c:f>
              <c:strCache>
                <c:ptCount val="1"/>
                <c:pt idx="0">
                  <c:v>เงินรับฝาก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80808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(2)'!$B$10:$K$10</c:f>
              <c:numCache>
                <c:formatCode>_(* #,##0_);_(* \(#,##0\);_(* "-"??_);_(@_)</c:formatCode>
                <c:ptCount val="10"/>
                <c:pt idx="0">
                  <c:v>94802405</c:v>
                </c:pt>
                <c:pt idx="1">
                  <c:v>115741824</c:v>
                </c:pt>
                <c:pt idx="2">
                  <c:v>86247934</c:v>
                </c:pt>
                <c:pt idx="3">
                  <c:v>79216398</c:v>
                </c:pt>
                <c:pt idx="4">
                  <c:v>76028811</c:v>
                </c:pt>
                <c:pt idx="5">
                  <c:v>73470117</c:v>
                </c:pt>
                <c:pt idx="6">
                  <c:v>100828189</c:v>
                </c:pt>
                <c:pt idx="7">
                  <c:v>91517935</c:v>
                </c:pt>
                <c:pt idx="8">
                  <c:v>72686749</c:v>
                </c:pt>
                <c:pt idx="9">
                  <c:v>37421867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07264"/>
        <c:axId val="2109011616"/>
      </c:barChart>
      <c:catAx>
        <c:axId val="2109007264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808080"/>
                </a:solidFill>
              </a:defRPr>
            </a:pPr>
            <a:endParaRPr lang="en-US"/>
          </a:p>
        </c:txPr>
        <c:crossAx val="2109011616"/>
        <c:crosses val="autoZero"/>
        <c:auto val="1"/>
        <c:lblAlgn val="ctr"/>
        <c:lblOffset val="100"/>
        <c:noMultiLvlLbl val="1"/>
      </c:catAx>
      <c:valAx>
        <c:axId val="210901161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9007264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(2)'!$A$13</c:f>
              <c:strCache>
                <c:ptCount val="1"/>
                <c:pt idx="0">
                  <c:v>เงินให้สมาชิกกู้</c:v>
                </c:pt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(2)'!$B$13:$K$13</c:f>
              <c:numCache>
                <c:formatCode>_(* #,##0_);_(* \(#,##0\);_(* "-"??_);_(@_)</c:formatCode>
                <c:ptCount val="10"/>
                <c:pt idx="0">
                  <c:v>90335443</c:v>
                </c:pt>
                <c:pt idx="1">
                  <c:v>132250960</c:v>
                </c:pt>
                <c:pt idx="2">
                  <c:v>86259291</c:v>
                </c:pt>
                <c:pt idx="3">
                  <c:v>101038152</c:v>
                </c:pt>
                <c:pt idx="4">
                  <c:v>91231939</c:v>
                </c:pt>
                <c:pt idx="5">
                  <c:v>95803878</c:v>
                </c:pt>
                <c:pt idx="6">
                  <c:v>87314458</c:v>
                </c:pt>
                <c:pt idx="7">
                  <c:v>90212500</c:v>
                </c:pt>
                <c:pt idx="8">
                  <c:v>69656956</c:v>
                </c:pt>
                <c:pt idx="9">
                  <c:v>66561365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12160"/>
        <c:axId val="2109002912"/>
      </c:barChart>
      <c:catAx>
        <c:axId val="2109012160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</a:defRPr>
            </a:pPr>
            <a:endParaRPr lang="en-US"/>
          </a:p>
        </c:txPr>
        <c:crossAx val="2109002912"/>
        <c:crosses val="autoZero"/>
        <c:auto val="1"/>
        <c:lblAlgn val="ctr"/>
        <c:lblOffset val="100"/>
        <c:noMultiLvlLbl val="1"/>
      </c:catAx>
      <c:valAx>
        <c:axId val="2109002912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9012160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(2)'!$A$31</c:f>
              <c:strCache>
                <c:ptCount val="1"/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(2)'!$B$30:$J$30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(2)'!$B$31:$J$31</c:f>
              <c:numCache>
                <c:formatCode>General</c:formatCode>
                <c:ptCount val="9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'Sheet1 (2)'!$A$32</c:f>
              <c:strCache>
                <c:ptCount val="1"/>
                <c:pt idx="0">
                  <c:v>รวมรายได้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'Sheet1 (2)'!$B$30:$J$30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(2)'!$B$32:$J$32</c:f>
              <c:numCache>
                <c:formatCode>_(* #,##0_);_(* \(#,##0\);_(* "-"??_);_(@_)</c:formatCode>
                <c:ptCount val="9"/>
                <c:pt idx="0">
                  <c:v>18842003</c:v>
                </c:pt>
                <c:pt idx="2">
                  <c:v>20033769</c:v>
                </c:pt>
                <c:pt idx="4">
                  <c:v>20683691</c:v>
                </c:pt>
                <c:pt idx="6">
                  <c:v>21485687</c:v>
                </c:pt>
                <c:pt idx="8">
                  <c:v>13020997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05632"/>
        <c:axId val="2109006720"/>
      </c:barChart>
      <c:catAx>
        <c:axId val="210900563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</a:defRPr>
            </a:pPr>
            <a:endParaRPr lang="en-US"/>
          </a:p>
        </c:txPr>
        <c:crossAx val="2109006720"/>
        <c:crosses val="autoZero"/>
        <c:auto val="1"/>
        <c:lblAlgn val="ctr"/>
        <c:lblOffset val="100"/>
        <c:noMultiLvlLbl val="1"/>
      </c:catAx>
      <c:valAx>
        <c:axId val="2109006720"/>
        <c:scaling>
          <c:orientation val="minMax"/>
        </c:scaling>
        <c:delete val="0"/>
        <c:axPos val="l"/>
        <c:majorGridlines>
          <c:spPr>
            <a:ln>
              <a:solidFill>
                <a:srgbClr val="F2F2F2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900563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'Sheet1 (2)'!$A$34</c:f>
              <c:strCache>
                <c:ptCount val="1"/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(2)'!$B$33:$J$33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(2)'!$B$34:$J$34</c:f>
              <c:numCache>
                <c:formatCode>General</c:formatCode>
                <c:ptCount val="9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'Sheet1 (2)'!$A$35</c:f>
              <c:strCache>
                <c:ptCount val="1"/>
                <c:pt idx="0">
                  <c:v>รวมค่าใช้จ่าย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'Sheet1 (2)'!$B$33:$J$33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(2)'!$B$35:$J$35</c:f>
              <c:numCache>
                <c:formatCode>_(* #,##0_);_(* \(#,##0\);_(* "-"??_);_(@_)</c:formatCode>
                <c:ptCount val="9"/>
                <c:pt idx="0">
                  <c:v>8504401</c:v>
                </c:pt>
                <c:pt idx="2">
                  <c:v>7066050</c:v>
                </c:pt>
                <c:pt idx="4">
                  <c:v>10020798</c:v>
                </c:pt>
                <c:pt idx="6">
                  <c:v>11365009</c:v>
                </c:pt>
                <c:pt idx="8">
                  <c:v>2577142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726800"/>
        <c:axId val="2105727888"/>
      </c:barChart>
      <c:catAx>
        <c:axId val="210572680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</a:defRPr>
            </a:pPr>
            <a:endParaRPr lang="en-US"/>
          </a:p>
        </c:txPr>
        <c:crossAx val="2105727888"/>
        <c:crosses val="autoZero"/>
        <c:auto val="1"/>
        <c:lblAlgn val="ctr"/>
        <c:lblOffset val="100"/>
        <c:noMultiLvlLbl val="1"/>
      </c:catAx>
      <c:valAx>
        <c:axId val="210572788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5726800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autoTitleDeleted val="1"/>
    <c:plotArea>
      <c:layout>
        <c:manualLayout>
          <c:xMode val="edge"/>
          <c:yMode val="edge"/>
          <c:x val="2.2663718598704065E-2"/>
          <c:y val="0.12766248047319603"/>
          <c:w val="0.95467256280259183"/>
          <c:h val="0.711248041297459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'Sheet1 (2)'!$A$37</c:f>
              <c:strCache>
                <c:ptCount val="1"/>
              </c:strCache>
            </c:strRef>
          </c:tx>
          <c:spPr>
            <a:solidFill>
              <a:srgbClr val="4472C4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40404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'Sheet1 (2)'!$B$36:$J$36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(2)'!$B$37:$J$37</c:f>
              <c:numCache>
                <c:formatCode>General</c:formatCode>
                <c:ptCount val="9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strRef>
              <c:f>'Sheet1 (2)'!$A$38</c:f>
              <c:strCache>
                <c:ptCount val="1"/>
                <c:pt idx="0">
                  <c:v>กำไรสุทธิประจำปี</c:v>
                </c:pt>
              </c:strCache>
            </c:strRef>
          </c:tx>
          <c:spPr>
            <a:solidFill>
              <a:srgbClr val="DC3912"/>
            </a:solidFill>
          </c:spPr>
          <c:invertIfNegative val="1"/>
          <c:cat>
            <c:strRef>
              <c:f>'Sheet1 (2)'!$B$36:$J$36</c:f>
              <c:strCache>
                <c:ptCount val="9"/>
                <c:pt idx="0">
                  <c:v>ปี 2556</c:v>
                </c:pt>
                <c:pt idx="2">
                  <c:v>ปี 2557</c:v>
                </c:pt>
                <c:pt idx="4">
                  <c:v>ปี 2558</c:v>
                </c:pt>
                <c:pt idx="6">
                  <c:v>ปี 2559</c:v>
                </c:pt>
                <c:pt idx="8">
                  <c:v>1 ม.ค.- 31 สค. 2560</c:v>
                </c:pt>
              </c:strCache>
            </c:strRef>
          </c:cat>
          <c:val>
            <c:numRef>
              <c:f>'Sheet1 (2)'!$B$38:$J$38</c:f>
              <c:numCache>
                <c:formatCode>_(* #,##0_);_(* \(#,##0\);_(* "-"??_);_(@_)</c:formatCode>
                <c:ptCount val="9"/>
                <c:pt idx="0">
                  <c:v>10337601</c:v>
                </c:pt>
                <c:pt idx="2">
                  <c:v>13314405</c:v>
                </c:pt>
                <c:pt idx="4">
                  <c:v>10662893</c:v>
                </c:pt>
                <c:pt idx="6">
                  <c:v>10120676</c:v>
                </c:pt>
                <c:pt idx="8">
                  <c:v>10443854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721360"/>
        <c:axId val="2105719728"/>
      </c:barChart>
      <c:catAx>
        <c:axId val="210572136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900" b="0" i="0">
                <a:solidFill>
                  <a:srgbClr val="595959"/>
                </a:solidFill>
              </a:defRPr>
            </a:pPr>
            <a:endParaRPr lang="en-US"/>
          </a:p>
        </c:txPr>
        <c:crossAx val="2105719728"/>
        <c:crosses val="autoZero"/>
        <c:auto val="1"/>
        <c:lblAlgn val="ctr"/>
        <c:lblOffset val="100"/>
        <c:noMultiLvlLbl val="1"/>
      </c:catAx>
      <c:valAx>
        <c:axId val="210571972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5721360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1"/>
  <c:style val="2"/>
  <c:chart>
    <c:title>
      <c:tx>
        <c:rich>
          <a:bodyPr/>
          <a:lstStyle/>
          <a:p>
            <a:pPr lvl="0">
              <a:defRPr sz="2400" b="1" i="0">
                <a:solidFill>
                  <a:srgbClr val="404040"/>
                </a:solidFill>
              </a:defRPr>
            </a:pPr>
            <a:r>
              <a:t>การเพิ่มสมาชิกรายคน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5.5701269577004782E-2"/>
          <c:y val="0.13824745518607812"/>
          <c:w val="0.93888888888888888"/>
          <c:h val="0.57075154107019188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'Sheet1 (2)'!$A$4</c:f>
              <c:strCache>
                <c:ptCount val="1"/>
                <c:pt idx="0">
                  <c:v>การเพิ่มสมาชิก</c:v>
                </c:pt>
              </c:strCache>
            </c:strRef>
          </c:tx>
          <c:spPr>
            <a:solidFill>
              <a:srgbClr val="ED7D31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1600" b="1" i="0">
                    <a:solidFill>
                      <a:srgbClr val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'Sheet1 (2)'!$B$4:$I$4</c:f>
              <c:numCache>
                <c:formatCode>_(* #,##0_);_(* \(#,##0\);_(* "-"??_);_(@_)</c:formatCode>
                <c:ptCount val="8"/>
                <c:pt idx="0">
                  <c:v>235</c:v>
                </c:pt>
                <c:pt idx="1">
                  <c:v>334</c:v>
                </c:pt>
                <c:pt idx="2">
                  <c:v>324</c:v>
                </c:pt>
                <c:pt idx="3">
                  <c:v>308</c:v>
                </c:pt>
                <c:pt idx="4">
                  <c:v>208</c:v>
                </c:pt>
                <c:pt idx="5">
                  <c:v>334</c:v>
                </c:pt>
                <c:pt idx="6">
                  <c:v>229</c:v>
                </c:pt>
                <c:pt idx="7">
                  <c:v>250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5720272"/>
        <c:axId val="2105722448"/>
      </c:barChart>
      <c:catAx>
        <c:axId val="2105720272"/>
        <c:scaling>
          <c:orientation val="minMax"/>
        </c:scaling>
        <c:delete val="0"/>
        <c:axPos val="b"/>
        <c:majorTickMark val="cross"/>
        <c:minorTickMark val="cross"/>
        <c:tickLblPos val="nextTo"/>
        <c:txPr>
          <a:bodyPr/>
          <a:lstStyle/>
          <a:p>
            <a:pPr lvl="0">
              <a:defRPr sz="1600" b="1" i="0">
                <a:solidFill>
                  <a:srgbClr val="404040"/>
                </a:solidFill>
              </a:defRPr>
            </a:pPr>
            <a:endParaRPr lang="en-US"/>
          </a:p>
        </c:txPr>
        <c:crossAx val="2105722448"/>
        <c:crosses val="autoZero"/>
        <c:auto val="1"/>
        <c:lblAlgn val="ctr"/>
        <c:lblOffset val="100"/>
        <c:noMultiLvlLbl val="1"/>
      </c:catAx>
      <c:valAx>
        <c:axId val="2105722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_(* #,##0_);_(* \(#,##0\);_(* &quot;-&quot;??_);_(@_)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210572027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42</xdr:row>
      <xdr:rowOff>190500</xdr:rowOff>
    </xdr:from>
    <xdr:to>
      <xdr:col>12</xdr:col>
      <xdr:colOff>95250</xdr:colOff>
      <xdr:row>65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0</xdr:colOff>
      <xdr:row>65</xdr:row>
      <xdr:rowOff>47625</xdr:rowOff>
    </xdr:from>
    <xdr:to>
      <xdr:col>6</xdr:col>
      <xdr:colOff>9525</xdr:colOff>
      <xdr:row>76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6</xdr:col>
      <xdr:colOff>180975</xdr:colOff>
      <xdr:row>65</xdr:row>
      <xdr:rowOff>47625</xdr:rowOff>
    </xdr:from>
    <xdr:to>
      <xdr:col>12</xdr:col>
      <xdr:colOff>9525</xdr:colOff>
      <xdr:row>76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19050</xdr:colOff>
      <xdr:row>76</xdr:row>
      <xdr:rowOff>266700</xdr:rowOff>
    </xdr:from>
    <xdr:to>
      <xdr:col>6</xdr:col>
      <xdr:colOff>19050</xdr:colOff>
      <xdr:row>87</xdr:row>
      <xdr:rowOff>238125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6</xdr:col>
      <xdr:colOff>190500</xdr:colOff>
      <xdr:row>76</xdr:row>
      <xdr:rowOff>304800</xdr:rowOff>
    </xdr:from>
    <xdr:to>
      <xdr:col>12</xdr:col>
      <xdr:colOff>57150</xdr:colOff>
      <xdr:row>87</xdr:row>
      <xdr:rowOff>304800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0</xdr:col>
      <xdr:colOff>0</xdr:colOff>
      <xdr:row>88</xdr:row>
      <xdr:rowOff>295275</xdr:rowOff>
    </xdr:from>
    <xdr:to>
      <xdr:col>6</xdr:col>
      <xdr:colOff>95250</xdr:colOff>
      <xdr:row>97</xdr:row>
      <xdr:rowOff>228600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6</xdr:col>
      <xdr:colOff>104775</xdr:colOff>
      <xdr:row>88</xdr:row>
      <xdr:rowOff>314325</xdr:rowOff>
    </xdr:from>
    <xdr:to>
      <xdr:col>12</xdr:col>
      <xdr:colOff>47625</xdr:colOff>
      <xdr:row>97</xdr:row>
      <xdr:rowOff>247650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>
    <xdr:from>
      <xdr:col>1</xdr:col>
      <xdr:colOff>438150</xdr:colOff>
      <xdr:row>98</xdr:row>
      <xdr:rowOff>171450</xdr:rowOff>
    </xdr:from>
    <xdr:to>
      <xdr:col>11</xdr:col>
      <xdr:colOff>180975</xdr:colOff>
      <xdr:row>110</xdr:row>
      <xdr:rowOff>161925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133350</xdr:colOff>
      <xdr:row>16</xdr:row>
      <xdr:rowOff>0</xdr:rowOff>
    </xdr:to>
    <xdr:graphicFrame macro=""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400050</xdr:colOff>
      <xdr:row>0</xdr:row>
      <xdr:rowOff>0</xdr:rowOff>
    </xdr:from>
    <xdr:to>
      <xdr:col>15</xdr:col>
      <xdr:colOff>0</xdr:colOff>
      <xdr:row>16</xdr:row>
      <xdr:rowOff>85725</xdr:rowOff>
    </xdr:to>
    <xdr:graphicFrame macro="">
      <xdr:nvGraphicFramePr>
        <xdr:cNvPr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0</xdr:colOff>
      <xdr:row>17</xdr:row>
      <xdr:rowOff>57150</xdr:rowOff>
    </xdr:from>
    <xdr:to>
      <xdr:col>7</xdr:col>
      <xdr:colOff>123825</xdr:colOff>
      <xdr:row>34</xdr:row>
      <xdr:rowOff>0</xdr:rowOff>
    </xdr:to>
    <xdr:graphicFrame macro=""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7</xdr:col>
      <xdr:colOff>428625</xdr:colOff>
      <xdr:row>17</xdr:row>
      <xdr:rowOff>19050</xdr:rowOff>
    </xdr:from>
    <xdr:to>
      <xdr:col>15</xdr:col>
      <xdr:colOff>9525</xdr:colOff>
      <xdr:row>34</xdr:row>
      <xdr:rowOff>9525</xdr:rowOff>
    </xdr:to>
    <xdr:graphicFrame macro=""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35</xdr:row>
      <xdr:rowOff>0</xdr:rowOff>
    </xdr:from>
    <xdr:to>
      <xdr:col>7</xdr:col>
      <xdr:colOff>152400</xdr:colOff>
      <xdr:row>52</xdr:row>
      <xdr:rowOff>28575</xdr:rowOff>
    </xdr:to>
    <xdr:graphicFrame macro="">
      <xdr:nvGraphicFramePr>
        <xdr:cNvPr id="13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7</xdr:col>
      <xdr:colOff>438150</xdr:colOff>
      <xdr:row>35</xdr:row>
      <xdr:rowOff>0</xdr:rowOff>
    </xdr:from>
    <xdr:to>
      <xdr:col>15</xdr:col>
      <xdr:colOff>9525</xdr:colOff>
      <xdr:row>52</xdr:row>
      <xdr:rowOff>19050</xdr:rowOff>
    </xdr:to>
    <xdr:graphicFrame macro=""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3</xdr:col>
      <xdr:colOff>19050</xdr:colOff>
      <xdr:row>53</xdr:row>
      <xdr:rowOff>0</xdr:rowOff>
    </xdr:from>
    <xdr:to>
      <xdr:col>12</xdr:col>
      <xdr:colOff>0</xdr:colOff>
      <xdr:row>68</xdr:row>
      <xdr:rowOff>0</xdr:rowOff>
    </xdr:to>
    <xdr:graphicFrame macro=""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1</xdr:row>
      <xdr:rowOff>9525</xdr:rowOff>
    </xdr:from>
    <xdr:to>
      <xdr:col>21</xdr:col>
      <xdr:colOff>57150</xdr:colOff>
      <xdr:row>11</xdr:row>
      <xdr:rowOff>114300</xdr:rowOff>
    </xdr:to>
    <xdr:graphicFrame macro=""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16</xdr:col>
      <xdr:colOff>19050</xdr:colOff>
      <xdr:row>11</xdr:row>
      <xdr:rowOff>238125</xdr:rowOff>
    </xdr:from>
    <xdr:to>
      <xdr:col>22</xdr:col>
      <xdr:colOff>428625</xdr:colOff>
      <xdr:row>20</xdr:row>
      <xdr:rowOff>152400</xdr:rowOff>
    </xdr:to>
    <xdr:graphicFrame macro=""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16</xdr:col>
      <xdr:colOff>38100</xdr:colOff>
      <xdr:row>21</xdr:row>
      <xdr:rowOff>180975</xdr:rowOff>
    </xdr:from>
    <xdr:to>
      <xdr:col>22</xdr:col>
      <xdr:colOff>466725</xdr:colOff>
      <xdr:row>34</xdr:row>
      <xdr:rowOff>133350</xdr:rowOff>
    </xdr:to>
    <xdr:graphicFrame macro="">
      <xdr:nvGraphicFramePr>
        <xdr:cNvPr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16</xdr:col>
      <xdr:colOff>47625</xdr:colOff>
      <xdr:row>34</xdr:row>
      <xdr:rowOff>304800</xdr:rowOff>
    </xdr:from>
    <xdr:to>
      <xdr:col>22</xdr:col>
      <xdr:colOff>476250</xdr:colOff>
      <xdr:row>45</xdr:row>
      <xdr:rowOff>257175</xdr:rowOff>
    </xdr:to>
    <xdr:graphicFrame macro="">
      <xdr:nvGraphicFramePr>
        <xdr:cNvPr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209550</xdr:colOff>
      <xdr:row>41</xdr:row>
      <xdr:rowOff>19050</xdr:rowOff>
    </xdr:from>
    <xdr:to>
      <xdr:col>6</xdr:col>
      <xdr:colOff>19050</xdr:colOff>
      <xdr:row>49</xdr:row>
      <xdr:rowOff>266700</xdr:rowOff>
    </xdr:to>
    <xdr:graphicFrame macro="">
      <xdr:nvGraphicFramePr>
        <xdr:cNvPr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6</xdr:col>
      <xdr:colOff>352425</xdr:colOff>
      <xdr:row>41</xdr:row>
      <xdr:rowOff>28575</xdr:rowOff>
    </xdr:from>
    <xdr:to>
      <xdr:col>14</xdr:col>
      <xdr:colOff>400050</xdr:colOff>
      <xdr:row>49</xdr:row>
      <xdr:rowOff>276225</xdr:rowOff>
    </xdr:to>
    <xdr:graphicFrame macro="">
      <xdr:nvGraphicFramePr>
        <xdr:cNvPr id="21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3</xdr:col>
      <xdr:colOff>561975</xdr:colOff>
      <xdr:row>52</xdr:row>
      <xdr:rowOff>19050</xdr:rowOff>
    </xdr:from>
    <xdr:to>
      <xdr:col>14</xdr:col>
      <xdr:colOff>28575</xdr:colOff>
      <xdr:row>65</xdr:row>
      <xdr:rowOff>123825</xdr:rowOff>
    </xdr:to>
    <xdr:graphicFrame macro="">
      <xdr:nvGraphicFramePr>
        <xdr:cNvPr id="2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tabSelected="1" topLeftCell="A19" workbookViewId="0">
      <selection activeCell="K7" sqref="K7"/>
    </sheetView>
  </sheetViews>
  <sheetFormatPr defaultColWidth="14.375" defaultRowHeight="15" customHeight="1" x14ac:dyDescent="0.35"/>
  <cols>
    <col min="1" max="1" width="12.75" style="27" customWidth="1"/>
    <col min="2" max="3" width="10.25" style="27" customWidth="1"/>
    <col min="4" max="4" width="10.625" style="27" customWidth="1"/>
    <col min="5" max="5" width="11.25" style="27" customWidth="1"/>
    <col min="6" max="6" width="10.875" style="27" customWidth="1"/>
    <col min="7" max="7" width="10.125" style="27" customWidth="1"/>
    <col min="8" max="8" width="11.25" style="27" customWidth="1"/>
    <col min="9" max="9" width="10.375" style="27" customWidth="1"/>
    <col min="10" max="10" width="10" style="27" customWidth="1"/>
    <col min="11" max="11" width="10.625" style="27" customWidth="1"/>
    <col min="12" max="12" width="10.375" style="27" customWidth="1"/>
    <col min="13" max="14" width="14.375" style="27" customWidth="1"/>
    <col min="15" max="15" width="19.375" style="27" customWidth="1"/>
    <col min="16" max="16" width="14.375" style="27" customWidth="1"/>
    <col min="17" max="17" width="15.75" style="27" customWidth="1"/>
    <col min="18" max="18" width="16.75" style="27" customWidth="1"/>
    <col min="19" max="19" width="18.25" style="27" customWidth="1"/>
    <col min="20" max="20" width="9" style="27" customWidth="1"/>
    <col min="21" max="16384" width="14.375" style="27"/>
  </cols>
  <sheetData>
    <row r="1" spans="1:20" ht="24.75" customHeight="1" x14ac:dyDescent="0.6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  <c r="O1" s="25" t="s">
        <v>1</v>
      </c>
      <c r="P1" s="25"/>
      <c r="Q1" s="25"/>
      <c r="R1" s="25"/>
      <c r="S1" s="25"/>
      <c r="T1" s="26"/>
    </row>
    <row r="2" spans="1:20" ht="24.75" customHeight="1" x14ac:dyDescent="0.55000000000000004">
      <c r="A2" s="28" t="s">
        <v>2</v>
      </c>
      <c r="B2" s="29" t="s">
        <v>3</v>
      </c>
      <c r="C2" s="30" t="s">
        <v>4</v>
      </c>
      <c r="D2" s="31"/>
      <c r="E2" s="30" t="s">
        <v>5</v>
      </c>
      <c r="F2" s="31"/>
      <c r="G2" s="30" t="s">
        <v>6</v>
      </c>
      <c r="H2" s="31"/>
      <c r="I2" s="30" t="s">
        <v>7</v>
      </c>
      <c r="J2" s="31"/>
      <c r="K2" s="30" t="s">
        <v>8</v>
      </c>
      <c r="L2" s="31"/>
      <c r="M2" s="30" t="s">
        <v>9</v>
      </c>
      <c r="N2" s="32"/>
      <c r="O2" s="33" t="s">
        <v>1</v>
      </c>
      <c r="P2" s="34" t="s">
        <v>3</v>
      </c>
      <c r="Q2" s="35" t="s">
        <v>10</v>
      </c>
      <c r="R2" s="31"/>
      <c r="S2" s="36" t="s">
        <v>11</v>
      </c>
      <c r="T2" s="37"/>
    </row>
    <row r="3" spans="1:20" ht="24.75" customHeight="1" x14ac:dyDescent="0.55000000000000004">
      <c r="A3" s="38"/>
      <c r="B3" s="29" t="s">
        <v>12</v>
      </c>
      <c r="C3" s="29" t="s">
        <v>13</v>
      </c>
      <c r="D3" s="29" t="s">
        <v>14</v>
      </c>
      <c r="E3" s="29" t="s">
        <v>13</v>
      </c>
      <c r="F3" s="29" t="s">
        <v>14</v>
      </c>
      <c r="G3" s="29" t="s">
        <v>13</v>
      </c>
      <c r="H3" s="29" t="s">
        <v>14</v>
      </c>
      <c r="I3" s="29" t="s">
        <v>13</v>
      </c>
      <c r="J3" s="29" t="s">
        <v>14</v>
      </c>
      <c r="K3" s="29" t="s">
        <v>13</v>
      </c>
      <c r="L3" s="29" t="s">
        <v>14</v>
      </c>
      <c r="M3" s="29" t="s">
        <v>13</v>
      </c>
      <c r="N3" s="29" t="s">
        <v>14</v>
      </c>
      <c r="O3" s="36" t="s">
        <v>2</v>
      </c>
      <c r="P3" s="34" t="s">
        <v>12</v>
      </c>
      <c r="Q3" s="36" t="s">
        <v>15</v>
      </c>
      <c r="R3" s="36" t="s">
        <v>16</v>
      </c>
      <c r="S3" s="36" t="s">
        <v>17</v>
      </c>
      <c r="T3" s="37"/>
    </row>
    <row r="4" spans="1:20" ht="24.75" customHeight="1" x14ac:dyDescent="0.55000000000000004">
      <c r="A4" s="39" t="s">
        <v>18</v>
      </c>
      <c r="B4" s="40">
        <v>5151</v>
      </c>
      <c r="C4" s="40">
        <v>235</v>
      </c>
      <c r="D4" s="40">
        <v>334</v>
      </c>
      <c r="E4" s="40">
        <v>324</v>
      </c>
      <c r="F4" s="40">
        <v>308</v>
      </c>
      <c r="G4" s="40">
        <v>208</v>
      </c>
      <c r="H4" s="40">
        <v>334</v>
      </c>
      <c r="I4" s="40">
        <v>229</v>
      </c>
      <c r="J4" s="40">
        <v>250</v>
      </c>
      <c r="K4" s="40">
        <v>259</v>
      </c>
      <c r="L4" s="40">
        <v>210</v>
      </c>
      <c r="M4" s="41">
        <f t="shared" ref="M4:N4" si="0">(C4+E4+G4+I4+K4)/5</f>
        <v>251</v>
      </c>
      <c r="N4" s="41">
        <f t="shared" si="0"/>
        <v>287.2</v>
      </c>
      <c r="O4" s="42" t="s">
        <v>18</v>
      </c>
      <c r="P4" s="43">
        <v>5151</v>
      </c>
      <c r="Q4" s="44">
        <f t="shared" ref="Q4:R4" si="1">C4+E4+G4+I4+K4</f>
        <v>1255</v>
      </c>
      <c r="R4" s="44">
        <f t="shared" si="1"/>
        <v>1436</v>
      </c>
      <c r="S4" s="44">
        <v>5003</v>
      </c>
      <c r="T4" s="37"/>
    </row>
    <row r="5" spans="1:20" ht="24.75" customHeight="1" x14ac:dyDescent="0.55000000000000004">
      <c r="A5" s="39" t="s">
        <v>19</v>
      </c>
      <c r="B5" s="45">
        <v>132808955</v>
      </c>
      <c r="C5" s="46">
        <v>17929801</v>
      </c>
      <c r="D5" s="46">
        <v>16845609</v>
      </c>
      <c r="E5" s="46">
        <v>17937972</v>
      </c>
      <c r="F5" s="46">
        <v>6436606</v>
      </c>
      <c r="G5" s="46">
        <v>18584674</v>
      </c>
      <c r="H5" s="46">
        <v>10295370</v>
      </c>
      <c r="I5" s="46">
        <v>14211062</v>
      </c>
      <c r="J5" s="46">
        <v>6799629</v>
      </c>
      <c r="K5" s="46">
        <v>17405290</v>
      </c>
      <c r="L5" s="46">
        <v>7425493</v>
      </c>
      <c r="M5" s="41">
        <f t="shared" ref="M5:N5" si="2">(C5+E5+G5+I5+K5)/5</f>
        <v>17213759.800000001</v>
      </c>
      <c r="N5" s="41">
        <f t="shared" si="2"/>
        <v>9560541.4000000004</v>
      </c>
      <c r="O5" s="42" t="s">
        <v>19</v>
      </c>
      <c r="P5" s="43">
        <v>132808955</v>
      </c>
      <c r="Q5" s="44">
        <f t="shared" ref="Q5:R5" si="3">C5+E5+G5+I5+K5</f>
        <v>86068799</v>
      </c>
      <c r="R5" s="44">
        <f t="shared" si="3"/>
        <v>47802707</v>
      </c>
      <c r="S5" s="44">
        <f>B5+Q5-R5</f>
        <v>171075047</v>
      </c>
      <c r="T5" s="37"/>
    </row>
    <row r="6" spans="1:20" ht="24.75" customHeight="1" x14ac:dyDescent="0.55000000000000004">
      <c r="A6" s="39" t="s">
        <v>20</v>
      </c>
      <c r="B6" s="45">
        <v>67338434</v>
      </c>
      <c r="C6" s="46">
        <v>94802405</v>
      </c>
      <c r="D6" s="45">
        <f>36936779+21753869+36042556+21008620</f>
        <v>115741824</v>
      </c>
      <c r="E6" s="46">
        <f>46346876+39901058</f>
        <v>86247934</v>
      </c>
      <c r="F6" s="46">
        <f>25580523+18244786+22142528+13248561</f>
        <v>79216398</v>
      </c>
      <c r="G6" s="46">
        <v>76028811</v>
      </c>
      <c r="H6" s="46">
        <f>29654004+10854819+21931379+11029915</f>
        <v>73470117</v>
      </c>
      <c r="I6" s="45">
        <v>100828189</v>
      </c>
      <c r="J6" s="46">
        <f>31933248+9032465+34519343+16032879</f>
        <v>91517935</v>
      </c>
      <c r="K6" s="46">
        <v>93878289</v>
      </c>
      <c r="L6" s="46">
        <v>66677849</v>
      </c>
      <c r="M6" s="41">
        <f t="shared" ref="M6:N6" si="4">(C6+E6+G6+I6+K6)/5</f>
        <v>90357125.599999994</v>
      </c>
      <c r="N6" s="41">
        <f t="shared" si="4"/>
        <v>85324824.599999994</v>
      </c>
      <c r="O6" s="42" t="s">
        <v>20</v>
      </c>
      <c r="P6" s="43">
        <v>67338434</v>
      </c>
      <c r="Q6" s="44">
        <f t="shared" ref="Q6:R6" si="5">C6+E6+G6+I6+K6</f>
        <v>451785628</v>
      </c>
      <c r="R6" s="44">
        <f t="shared" si="5"/>
        <v>426624123</v>
      </c>
      <c r="S6" s="44">
        <v>95314117</v>
      </c>
      <c r="T6" s="37"/>
    </row>
    <row r="7" spans="1:20" ht="24.75" customHeight="1" x14ac:dyDescent="0.55000000000000004">
      <c r="A7" s="39" t="s">
        <v>21</v>
      </c>
      <c r="B7" s="45">
        <v>116849788</v>
      </c>
      <c r="C7" s="46">
        <v>90335443</v>
      </c>
      <c r="D7" s="45">
        <v>132250960</v>
      </c>
      <c r="E7" s="46">
        <v>86259291</v>
      </c>
      <c r="F7" s="45">
        <v>101038152</v>
      </c>
      <c r="G7" s="46">
        <v>91231939</v>
      </c>
      <c r="H7" s="46">
        <v>95803878</v>
      </c>
      <c r="I7" s="45">
        <v>87314458</v>
      </c>
      <c r="J7" s="46">
        <v>90212500</v>
      </c>
      <c r="K7" s="46">
        <v>92271652</v>
      </c>
      <c r="L7" s="46">
        <v>92300065</v>
      </c>
      <c r="M7" s="41">
        <f t="shared" ref="M7:N7" si="6">(C7+E7+G7+I7+K7)/5</f>
        <v>89482556.599999994</v>
      </c>
      <c r="N7" s="41">
        <f t="shared" si="6"/>
        <v>102321111</v>
      </c>
      <c r="O7" s="42" t="s">
        <v>21</v>
      </c>
      <c r="P7" s="43">
        <v>116849788</v>
      </c>
      <c r="Q7" s="44">
        <f t="shared" ref="Q7:R7" si="7">C7+E7+G7+I7+K7</f>
        <v>447412783</v>
      </c>
      <c r="R7" s="44">
        <f t="shared" si="7"/>
        <v>511605555</v>
      </c>
      <c r="S7" s="44">
        <f t="shared" ref="S7:S19" si="8">R7-Q7+B7</f>
        <v>181042560</v>
      </c>
      <c r="T7" s="37"/>
    </row>
    <row r="8" spans="1:20" ht="24.75" customHeight="1" x14ac:dyDescent="0.55000000000000004">
      <c r="A8" s="39" t="s">
        <v>22</v>
      </c>
      <c r="B8" s="40">
        <v>1322534</v>
      </c>
      <c r="C8" s="40">
        <v>381890</v>
      </c>
      <c r="D8" s="40">
        <v>251338</v>
      </c>
      <c r="E8" s="40">
        <v>441969</v>
      </c>
      <c r="F8" s="40">
        <v>5000</v>
      </c>
      <c r="G8" s="40">
        <v>3616316</v>
      </c>
      <c r="H8" s="40">
        <v>5250721</v>
      </c>
      <c r="I8" s="40">
        <v>6037762</v>
      </c>
      <c r="J8" s="46">
        <v>9432989</v>
      </c>
      <c r="K8" s="40">
        <f>921590+312752</f>
        <v>1234342</v>
      </c>
      <c r="L8" s="40">
        <f>391410+211879</f>
        <v>603289</v>
      </c>
      <c r="M8" s="41">
        <f t="shared" ref="M8:N8" si="9">(C8+E8+G8+I8+K8)/5</f>
        <v>2342455.7999999998</v>
      </c>
      <c r="N8" s="41">
        <f t="shared" si="9"/>
        <v>3108667.4</v>
      </c>
      <c r="O8" s="42" t="s">
        <v>22</v>
      </c>
      <c r="P8" s="43">
        <v>1322534</v>
      </c>
      <c r="Q8" s="44">
        <f t="shared" ref="Q8:R8" si="10">C8+E8+G8+I8+K8</f>
        <v>11712279</v>
      </c>
      <c r="R8" s="44">
        <f t="shared" si="10"/>
        <v>15543337</v>
      </c>
      <c r="S8" s="44">
        <f t="shared" si="8"/>
        <v>5153592</v>
      </c>
      <c r="T8" s="37" t="s">
        <v>1</v>
      </c>
    </row>
    <row r="9" spans="1:20" ht="24.75" customHeight="1" x14ac:dyDescent="0.55000000000000004">
      <c r="A9" s="39" t="s">
        <v>23</v>
      </c>
      <c r="B9" s="40">
        <v>6441187</v>
      </c>
      <c r="C9" s="40">
        <v>1730072</v>
      </c>
      <c r="D9" s="40">
        <v>89816</v>
      </c>
      <c r="E9" s="40">
        <v>3001399</v>
      </c>
      <c r="F9" s="40">
        <v>88355</v>
      </c>
      <c r="G9" s="40">
        <v>914718</v>
      </c>
      <c r="H9" s="40">
        <v>2115551</v>
      </c>
      <c r="I9" s="40">
        <v>1435848</v>
      </c>
      <c r="J9" s="40">
        <v>4627139</v>
      </c>
      <c r="K9" s="40">
        <v>677846</v>
      </c>
      <c r="L9" s="40"/>
      <c r="M9" s="41">
        <f t="shared" ref="M9:N9" si="11">(C9+E9+G9+I9+K9)/5</f>
        <v>1551976.6</v>
      </c>
      <c r="N9" s="41">
        <f t="shared" si="11"/>
        <v>1384172.2</v>
      </c>
      <c r="O9" s="42" t="s">
        <v>23</v>
      </c>
      <c r="P9" s="43">
        <v>6441187</v>
      </c>
      <c r="Q9" s="44">
        <f t="shared" ref="Q9:R9" si="12">C9+E9+G9+I9+K9</f>
        <v>7759883</v>
      </c>
      <c r="R9" s="44">
        <f t="shared" si="12"/>
        <v>6920861</v>
      </c>
      <c r="S9" s="44">
        <f t="shared" si="8"/>
        <v>5602165</v>
      </c>
      <c r="T9" s="37"/>
    </row>
    <row r="10" spans="1:20" ht="24.75" customHeight="1" x14ac:dyDescent="0.55000000000000004">
      <c r="A10" s="39" t="s">
        <v>24</v>
      </c>
      <c r="B10" s="40">
        <v>936141</v>
      </c>
      <c r="C10" s="40">
        <v>943066</v>
      </c>
      <c r="D10" s="40">
        <v>303340</v>
      </c>
      <c r="E10" s="40">
        <v>176136</v>
      </c>
      <c r="F10" s="40"/>
      <c r="G10" s="40">
        <v>49379</v>
      </c>
      <c r="H10" s="40">
        <v>1000</v>
      </c>
      <c r="I10" s="40">
        <v>61243</v>
      </c>
      <c r="J10" s="40">
        <v>3942</v>
      </c>
      <c r="K10" s="40">
        <v>16100</v>
      </c>
      <c r="L10" s="40">
        <v>14600</v>
      </c>
      <c r="M10" s="41">
        <f t="shared" ref="M10:N10" si="13">(C10+E10+G10+I10+K10)/5</f>
        <v>249184.8</v>
      </c>
      <c r="N10" s="41">
        <f t="shared" si="13"/>
        <v>64576.4</v>
      </c>
      <c r="O10" s="42" t="s">
        <v>24</v>
      </c>
      <c r="P10" s="43">
        <v>936141</v>
      </c>
      <c r="Q10" s="44">
        <f t="shared" ref="Q10:R10" si="14">C10+E10+G10+I10+K10</f>
        <v>1245924</v>
      </c>
      <c r="R10" s="44">
        <f t="shared" si="14"/>
        <v>322882</v>
      </c>
      <c r="S10" s="44">
        <f t="shared" si="8"/>
        <v>13099</v>
      </c>
      <c r="T10" s="37"/>
    </row>
    <row r="11" spans="1:20" ht="24.75" customHeight="1" x14ac:dyDescent="0.55000000000000004">
      <c r="A11" s="39" t="s">
        <v>25</v>
      </c>
      <c r="B11" s="40">
        <v>31180</v>
      </c>
      <c r="C11" s="40">
        <v>31180</v>
      </c>
      <c r="D11" s="40"/>
      <c r="E11" s="40"/>
      <c r="F11" s="40"/>
      <c r="G11" s="40"/>
      <c r="H11" s="40"/>
      <c r="I11" s="40"/>
      <c r="J11" s="40"/>
      <c r="K11" s="40"/>
      <c r="L11" s="40"/>
      <c r="M11" s="41">
        <f t="shared" ref="M11:N11" si="15">(C11+E11+G11+I11+K11)/5</f>
        <v>6236</v>
      </c>
      <c r="N11" s="41">
        <f t="shared" si="15"/>
        <v>0</v>
      </c>
      <c r="O11" s="42" t="s">
        <v>25</v>
      </c>
      <c r="P11" s="43">
        <v>31180</v>
      </c>
      <c r="Q11" s="44">
        <f t="shared" ref="Q11:R11" si="16">C11+E11+G11+I11</f>
        <v>31180</v>
      </c>
      <c r="R11" s="44">
        <f t="shared" si="16"/>
        <v>0</v>
      </c>
      <c r="S11" s="44">
        <f t="shared" si="8"/>
        <v>0</v>
      </c>
      <c r="T11" s="37"/>
    </row>
    <row r="12" spans="1:20" ht="24.75" customHeight="1" x14ac:dyDescent="0.55000000000000004">
      <c r="A12" s="39" t="s">
        <v>26</v>
      </c>
      <c r="B12" s="40">
        <v>18950</v>
      </c>
      <c r="C12" s="40">
        <v>68150</v>
      </c>
      <c r="D12" s="40">
        <v>49200</v>
      </c>
      <c r="E12" s="40">
        <v>31120</v>
      </c>
      <c r="F12" s="40">
        <v>31120</v>
      </c>
      <c r="G12" s="40"/>
      <c r="H12" s="40"/>
      <c r="I12" s="40"/>
      <c r="J12" s="40"/>
      <c r="K12" s="40"/>
      <c r="L12" s="40"/>
      <c r="M12" s="41">
        <f t="shared" ref="M12:N12" si="17">(C12+E12+G12+I12+K12)/5</f>
        <v>19854</v>
      </c>
      <c r="N12" s="41">
        <f t="shared" si="17"/>
        <v>16064</v>
      </c>
      <c r="O12" s="42" t="s">
        <v>26</v>
      </c>
      <c r="P12" s="43">
        <v>18950</v>
      </c>
      <c r="Q12" s="44">
        <f t="shared" ref="Q12:R12" si="18">C12+E12+G12+I12</f>
        <v>99270</v>
      </c>
      <c r="R12" s="44">
        <f t="shared" si="18"/>
        <v>80320</v>
      </c>
      <c r="S12" s="44">
        <f t="shared" si="8"/>
        <v>0</v>
      </c>
      <c r="T12" s="37"/>
    </row>
    <row r="13" spans="1:20" ht="24.75" customHeight="1" x14ac:dyDescent="0.55000000000000004">
      <c r="A13" s="39" t="s">
        <v>27</v>
      </c>
      <c r="B13" s="40">
        <v>27564</v>
      </c>
      <c r="C13" s="40">
        <v>30</v>
      </c>
      <c r="D13" s="40"/>
      <c r="E13" s="40">
        <v>19809</v>
      </c>
      <c r="F13" s="40"/>
      <c r="G13" s="40">
        <v>2402</v>
      </c>
      <c r="H13" s="40"/>
      <c r="I13" s="40">
        <v>500</v>
      </c>
      <c r="J13" s="40">
        <v>500</v>
      </c>
      <c r="K13" s="40"/>
      <c r="L13" s="40"/>
      <c r="M13" s="41">
        <f t="shared" ref="M13:N13" si="19">(C13+E13+G13+I13+K13)/5</f>
        <v>4548.2</v>
      </c>
      <c r="N13" s="41">
        <f t="shared" si="19"/>
        <v>100</v>
      </c>
      <c r="O13" s="42" t="s">
        <v>27</v>
      </c>
      <c r="P13" s="43">
        <v>27564</v>
      </c>
      <c r="Q13" s="44">
        <f t="shared" ref="Q13:R13" si="20">C13+E13+G13+I13</f>
        <v>22741</v>
      </c>
      <c r="R13" s="44">
        <f t="shared" si="20"/>
        <v>500</v>
      </c>
      <c r="S13" s="44">
        <f t="shared" si="8"/>
        <v>5323</v>
      </c>
      <c r="T13" s="37"/>
    </row>
    <row r="14" spans="1:20" ht="24.75" customHeight="1" x14ac:dyDescent="0.55000000000000004">
      <c r="A14" s="39" t="s">
        <v>28</v>
      </c>
      <c r="B14" s="40">
        <v>86144</v>
      </c>
      <c r="C14" s="40">
        <v>4046</v>
      </c>
      <c r="D14" s="40"/>
      <c r="E14" s="40">
        <v>78703</v>
      </c>
      <c r="F14" s="40"/>
      <c r="G14" s="40">
        <v>3395</v>
      </c>
      <c r="H14" s="40"/>
      <c r="I14" s="40"/>
      <c r="J14" s="40"/>
      <c r="K14" s="40"/>
      <c r="L14" s="40"/>
      <c r="M14" s="41">
        <f t="shared" ref="M14:N14" si="21">(C14+E14+G14+I14+K14)/5</f>
        <v>17228.8</v>
      </c>
      <c r="N14" s="41">
        <f t="shared" si="21"/>
        <v>0</v>
      </c>
      <c r="O14" s="42" t="s">
        <v>28</v>
      </c>
      <c r="P14" s="43">
        <v>86144</v>
      </c>
      <c r="Q14" s="44">
        <f t="shared" ref="Q14:R14" si="22">C14+E14+G14+I14</f>
        <v>86144</v>
      </c>
      <c r="R14" s="44">
        <f t="shared" si="22"/>
        <v>0</v>
      </c>
      <c r="S14" s="44">
        <f t="shared" si="8"/>
        <v>0</v>
      </c>
      <c r="T14" s="37"/>
    </row>
    <row r="15" spans="1:20" ht="24.75" customHeight="1" x14ac:dyDescent="0.55000000000000004">
      <c r="A15" s="39" t="s">
        <v>29</v>
      </c>
      <c r="B15" s="40">
        <v>520317</v>
      </c>
      <c r="C15" s="40">
        <v>4083827</v>
      </c>
      <c r="D15" s="40">
        <v>4034604</v>
      </c>
      <c r="E15" s="40">
        <v>4234480</v>
      </c>
      <c r="F15" s="40">
        <v>4090443</v>
      </c>
      <c r="G15" s="40">
        <v>5108881</v>
      </c>
      <c r="H15" s="40">
        <v>5103343</v>
      </c>
      <c r="I15" s="40">
        <v>4707032</v>
      </c>
      <c r="J15" s="40">
        <v>4592454</v>
      </c>
      <c r="K15" s="40">
        <v>184994</v>
      </c>
      <c r="L15" s="40">
        <v>3714401</v>
      </c>
      <c r="M15" s="41">
        <f t="shared" ref="M15:N15" si="23">(C15+E15+G15+I15+K15)/5</f>
        <v>3663842.8</v>
      </c>
      <c r="N15" s="41">
        <f t="shared" si="23"/>
        <v>4307049</v>
      </c>
      <c r="O15" s="42" t="s">
        <v>29</v>
      </c>
      <c r="P15" s="43">
        <v>520317</v>
      </c>
      <c r="Q15" s="44">
        <f t="shared" ref="Q15:R15" si="24">C15+E15+G15+I15+K15</f>
        <v>18319214</v>
      </c>
      <c r="R15" s="44">
        <f t="shared" si="24"/>
        <v>21535245</v>
      </c>
      <c r="S15" s="44">
        <f t="shared" si="8"/>
        <v>3736348</v>
      </c>
      <c r="T15" s="37"/>
    </row>
    <row r="16" spans="1:20" ht="24.75" customHeight="1" x14ac:dyDescent="0.55000000000000004">
      <c r="A16" s="47" t="s">
        <v>30</v>
      </c>
      <c r="B16" s="40">
        <v>434232</v>
      </c>
      <c r="C16" s="40">
        <v>166256</v>
      </c>
      <c r="D16" s="40">
        <v>66683</v>
      </c>
      <c r="E16" s="40">
        <v>461879</v>
      </c>
      <c r="F16" s="40">
        <v>611239</v>
      </c>
      <c r="G16" s="40">
        <v>594867</v>
      </c>
      <c r="H16" s="40">
        <v>724930</v>
      </c>
      <c r="I16" s="40">
        <v>659501</v>
      </c>
      <c r="J16" s="40">
        <v>356817</v>
      </c>
      <c r="K16" s="40">
        <v>164650</v>
      </c>
      <c r="L16" s="40">
        <v>204458</v>
      </c>
      <c r="M16" s="41">
        <f t="shared" ref="M16:N16" si="25">(C16+E16+G16+I16+K16)/5</f>
        <v>409430.6</v>
      </c>
      <c r="N16" s="41">
        <f t="shared" si="25"/>
        <v>392825.4</v>
      </c>
      <c r="O16" s="42" t="s">
        <v>30</v>
      </c>
      <c r="P16" s="43">
        <v>434232</v>
      </c>
      <c r="Q16" s="44">
        <f t="shared" ref="Q16:R16" si="26">C16+E16+G16+I16+K16</f>
        <v>2047153</v>
      </c>
      <c r="R16" s="44">
        <f t="shared" si="26"/>
        <v>1964127</v>
      </c>
      <c r="S16" s="44">
        <f t="shared" si="8"/>
        <v>351206</v>
      </c>
      <c r="T16" s="37"/>
    </row>
    <row r="17" spans="1:20" ht="24.75" customHeight="1" x14ac:dyDescent="0.55000000000000004">
      <c r="A17" s="39" t="s">
        <v>31</v>
      </c>
      <c r="B17" s="40">
        <v>337947</v>
      </c>
      <c r="C17" s="40">
        <v>135706</v>
      </c>
      <c r="D17" s="40">
        <v>210373</v>
      </c>
      <c r="E17" s="40">
        <v>200797</v>
      </c>
      <c r="F17" s="40">
        <v>557526</v>
      </c>
      <c r="G17" s="40">
        <v>191678</v>
      </c>
      <c r="H17" s="40">
        <v>61811</v>
      </c>
      <c r="I17" s="40">
        <v>208759</v>
      </c>
      <c r="J17" s="40">
        <v>299737</v>
      </c>
      <c r="K17" s="40">
        <v>42300</v>
      </c>
      <c r="L17" s="40">
        <v>107715</v>
      </c>
      <c r="M17" s="41">
        <f t="shared" ref="M17:N17" si="27">(C17+E17+G17+I17+K17)/5</f>
        <v>155848</v>
      </c>
      <c r="N17" s="41">
        <f t="shared" si="27"/>
        <v>247432.4</v>
      </c>
      <c r="O17" s="42" t="s">
        <v>31</v>
      </c>
      <c r="P17" s="43">
        <v>337947</v>
      </c>
      <c r="Q17" s="44">
        <f t="shared" ref="Q17:R17" si="28">C17+E17+G17+I17+K17</f>
        <v>779240</v>
      </c>
      <c r="R17" s="44">
        <f t="shared" si="28"/>
        <v>1237162</v>
      </c>
      <c r="S17" s="44">
        <f t="shared" si="8"/>
        <v>795869</v>
      </c>
      <c r="T17" s="37"/>
    </row>
    <row r="18" spans="1:20" ht="24.75" customHeight="1" x14ac:dyDescent="0.55000000000000004">
      <c r="A18" s="39" t="s">
        <v>32</v>
      </c>
      <c r="B18" s="40">
        <v>610275</v>
      </c>
      <c r="C18" s="40">
        <v>275000</v>
      </c>
      <c r="D18" s="40"/>
      <c r="E18" s="40">
        <v>275000</v>
      </c>
      <c r="F18" s="40"/>
      <c r="G18" s="40">
        <v>60272</v>
      </c>
      <c r="H18" s="40"/>
      <c r="I18" s="40">
        <v>133601</v>
      </c>
      <c r="J18" s="40">
        <v>835000</v>
      </c>
      <c r="K18" s="40"/>
      <c r="L18" s="40">
        <v>41000</v>
      </c>
      <c r="M18" s="41">
        <f t="shared" ref="M18:N18" si="29">(C18+E18+G18+I18+K18)/5</f>
        <v>148774.6</v>
      </c>
      <c r="N18" s="41">
        <f t="shared" si="29"/>
        <v>175200</v>
      </c>
      <c r="O18" s="42" t="s">
        <v>32</v>
      </c>
      <c r="P18" s="43">
        <v>610275</v>
      </c>
      <c r="Q18" s="44">
        <f t="shared" ref="Q18:R18" si="30">C18+E18+G18+I18</f>
        <v>743873</v>
      </c>
      <c r="R18" s="44">
        <f t="shared" si="30"/>
        <v>835000</v>
      </c>
      <c r="S18" s="44">
        <f t="shared" si="8"/>
        <v>701402</v>
      </c>
      <c r="T18" s="37"/>
    </row>
    <row r="19" spans="1:20" ht="24.75" customHeight="1" x14ac:dyDescent="0.55000000000000004">
      <c r="A19" s="39" t="s">
        <v>33</v>
      </c>
      <c r="B19" s="40">
        <v>8781000</v>
      </c>
      <c r="C19" s="40"/>
      <c r="D19" s="40">
        <v>1234900</v>
      </c>
      <c r="E19" s="40"/>
      <c r="F19" s="40">
        <v>539100</v>
      </c>
      <c r="G19" s="40"/>
      <c r="H19" s="40">
        <v>449000</v>
      </c>
      <c r="I19" s="40"/>
      <c r="J19" s="40">
        <v>500000</v>
      </c>
      <c r="K19" s="40"/>
      <c r="L19" s="40">
        <v>200000</v>
      </c>
      <c r="M19" s="41">
        <f t="shared" ref="M19:N19" si="31">(C19+E19+G19+I19+K19)/5</f>
        <v>0</v>
      </c>
      <c r="N19" s="41">
        <f t="shared" si="31"/>
        <v>584600</v>
      </c>
      <c r="O19" s="42" t="s">
        <v>33</v>
      </c>
      <c r="P19" s="43">
        <v>8781000</v>
      </c>
      <c r="Q19" s="44">
        <f>C19+E19+G19+I19</f>
        <v>0</v>
      </c>
      <c r="R19" s="44">
        <f>D19+F19+H19+J19+L19</f>
        <v>2923000</v>
      </c>
      <c r="S19" s="44">
        <f t="shared" si="8"/>
        <v>11704000</v>
      </c>
      <c r="T19" s="37"/>
    </row>
    <row r="20" spans="1:20" ht="24.75" customHeight="1" x14ac:dyDescent="0.55000000000000004">
      <c r="A20" s="39" t="s">
        <v>34</v>
      </c>
      <c r="B20" s="40">
        <v>659911</v>
      </c>
      <c r="C20" s="40">
        <v>141400</v>
      </c>
      <c r="D20" s="40">
        <v>14356</v>
      </c>
      <c r="E20" s="40">
        <v>108110</v>
      </c>
      <c r="F20" s="40">
        <v>87469</v>
      </c>
      <c r="G20" s="40">
        <v>115671</v>
      </c>
      <c r="H20" s="40">
        <v>44400</v>
      </c>
      <c r="I20" s="40">
        <v>162155</v>
      </c>
      <c r="J20" s="40">
        <v>8818</v>
      </c>
      <c r="K20" s="40">
        <v>94210</v>
      </c>
      <c r="L20" s="40">
        <v>62004</v>
      </c>
      <c r="M20" s="41">
        <f t="shared" ref="M20:N20" si="32">(C20+E20+G20+I20+K20)/5</f>
        <v>124309.2</v>
      </c>
      <c r="N20" s="41">
        <f t="shared" si="32"/>
        <v>43409.4</v>
      </c>
      <c r="O20" s="42" t="s">
        <v>35</v>
      </c>
      <c r="P20" s="43">
        <v>659911</v>
      </c>
      <c r="Q20" s="44">
        <f t="shared" ref="Q20:R20" si="33">C20+E20+G20+I20+K20</f>
        <v>621546</v>
      </c>
      <c r="R20" s="44">
        <f t="shared" si="33"/>
        <v>217047</v>
      </c>
      <c r="S20" s="44">
        <f>B20+Q20-R20</f>
        <v>1064410</v>
      </c>
      <c r="T20" s="37"/>
    </row>
    <row r="21" spans="1:20" ht="24.75" customHeight="1" x14ac:dyDescent="0.55000000000000004">
      <c r="A21" s="28" t="s">
        <v>2</v>
      </c>
      <c r="B21" s="29" t="s">
        <v>3</v>
      </c>
      <c r="C21" s="30" t="s">
        <v>4</v>
      </c>
      <c r="D21" s="31"/>
      <c r="E21" s="30" t="s">
        <v>5</v>
      </c>
      <c r="F21" s="31"/>
      <c r="G21" s="30" t="s">
        <v>6</v>
      </c>
      <c r="H21" s="31"/>
      <c r="I21" s="30" t="s">
        <v>7</v>
      </c>
      <c r="J21" s="31"/>
      <c r="K21" s="30" t="str">
        <f>K2</f>
        <v>1 ม.ค.- 30 พ.ย. 2560</v>
      </c>
      <c r="L21" s="31"/>
      <c r="M21" s="30" t="s">
        <v>9</v>
      </c>
      <c r="N21" s="32"/>
      <c r="O21" s="48" t="s">
        <v>1</v>
      </c>
      <c r="P21" s="34" t="s">
        <v>3</v>
      </c>
      <c r="Q21" s="35" t="s">
        <v>10</v>
      </c>
      <c r="R21" s="31"/>
      <c r="S21" s="36" t="s">
        <v>11</v>
      </c>
      <c r="T21" s="37"/>
    </row>
    <row r="22" spans="1:20" ht="24.75" customHeight="1" x14ac:dyDescent="0.55000000000000004">
      <c r="A22" s="38"/>
      <c r="B22" s="29" t="s">
        <v>12</v>
      </c>
      <c r="C22" s="29" t="s">
        <v>13</v>
      </c>
      <c r="D22" s="29" t="s">
        <v>14</v>
      </c>
      <c r="E22" s="29" t="s">
        <v>13</v>
      </c>
      <c r="F22" s="29" t="s">
        <v>14</v>
      </c>
      <c r="G22" s="29" t="s">
        <v>13</v>
      </c>
      <c r="H22" s="29" t="s">
        <v>14</v>
      </c>
      <c r="I22" s="29" t="s">
        <v>13</v>
      </c>
      <c r="J22" s="29" t="s">
        <v>14</v>
      </c>
      <c r="K22" s="29" t="s">
        <v>13</v>
      </c>
      <c r="L22" s="29" t="s">
        <v>14</v>
      </c>
      <c r="M22" s="29" t="s">
        <v>13</v>
      </c>
      <c r="N22" s="29" t="s">
        <v>14</v>
      </c>
      <c r="O22" s="36" t="s">
        <v>2</v>
      </c>
      <c r="P22" s="34" t="s">
        <v>12</v>
      </c>
      <c r="Q22" s="36" t="s">
        <v>15</v>
      </c>
      <c r="R22" s="36" t="s">
        <v>36</v>
      </c>
      <c r="S22" s="36" t="s">
        <v>17</v>
      </c>
      <c r="T22" s="37"/>
    </row>
    <row r="23" spans="1:20" ht="24.75" customHeight="1" x14ac:dyDescent="0.55000000000000004">
      <c r="A23" s="39" t="s">
        <v>37</v>
      </c>
      <c r="B23" s="40">
        <v>6563443</v>
      </c>
      <c r="C23" s="40">
        <v>976950</v>
      </c>
      <c r="D23" s="40"/>
      <c r="E23" s="40">
        <v>1603243</v>
      </c>
      <c r="F23" s="40"/>
      <c r="G23" s="40">
        <v>2511930</v>
      </c>
      <c r="H23" s="40"/>
      <c r="I23" s="40">
        <v>1297141</v>
      </c>
      <c r="J23" s="40"/>
      <c r="K23" s="40">
        <v>1012908</v>
      </c>
      <c r="L23" s="40"/>
      <c r="M23" s="41">
        <f t="shared" ref="M23:N23" si="34">(C23+E23+G23+I23+K23)/5</f>
        <v>1480434.4</v>
      </c>
      <c r="N23" s="41">
        <f t="shared" si="34"/>
        <v>0</v>
      </c>
      <c r="O23" s="42" t="s">
        <v>37</v>
      </c>
      <c r="P23" s="43">
        <v>6563443</v>
      </c>
      <c r="Q23" s="44">
        <f>C23+E23+G23+I23+L23</f>
        <v>6389264</v>
      </c>
      <c r="R23" s="44">
        <f t="shared" ref="R23:R26" si="35">D23+F23+H23+J23</f>
        <v>0</v>
      </c>
      <c r="S23" s="44">
        <f>B23+Q23</f>
        <v>12952707</v>
      </c>
      <c r="T23" s="37"/>
    </row>
    <row r="24" spans="1:20" ht="24.75" customHeight="1" x14ac:dyDescent="0.55000000000000004">
      <c r="A24" s="39" t="s">
        <v>38</v>
      </c>
      <c r="B24" s="46">
        <f>12469363+76340+3661305</f>
        <v>16207008</v>
      </c>
      <c r="C24" s="46">
        <v>18842003</v>
      </c>
      <c r="D24" s="40"/>
      <c r="E24" s="40">
        <f>17669579+294772+2069418</f>
        <v>20033769</v>
      </c>
      <c r="F24" s="40"/>
      <c r="G24" s="46">
        <v>20683691</v>
      </c>
      <c r="H24" s="46"/>
      <c r="I24" s="46">
        <v>21485687</v>
      </c>
      <c r="J24" s="49"/>
      <c r="K24" s="49">
        <f>15721916+2597319</f>
        <v>18319235</v>
      </c>
      <c r="L24" s="40"/>
      <c r="M24" s="41">
        <f t="shared" ref="M24:N24" si="36">(C24+E24+G24+I24+K24)/5</f>
        <v>19872877</v>
      </c>
      <c r="N24" s="41">
        <f t="shared" si="36"/>
        <v>0</v>
      </c>
      <c r="O24" s="42" t="s">
        <v>38</v>
      </c>
      <c r="P24" s="43">
        <f>12469363+76340+3661305</f>
        <v>16207008</v>
      </c>
      <c r="Q24" s="44">
        <f t="shared" ref="Q24:Q26" si="37">C24+E24+G24+I24+K24</f>
        <v>99364385</v>
      </c>
      <c r="R24" s="44">
        <f t="shared" si="35"/>
        <v>0</v>
      </c>
      <c r="S24" s="44">
        <f t="shared" ref="S24:S25" si="38">C24+E24+G24+I24</f>
        <v>81045150</v>
      </c>
      <c r="T24" s="37" t="s">
        <v>1</v>
      </c>
    </row>
    <row r="25" spans="1:20" ht="24.75" customHeight="1" x14ac:dyDescent="0.55000000000000004">
      <c r="A25" s="39" t="s">
        <v>39</v>
      </c>
      <c r="B25" s="40">
        <f>8121+1165586+5813450</f>
        <v>6987157</v>
      </c>
      <c r="C25" s="40">
        <v>8504401</v>
      </c>
      <c r="D25" s="40"/>
      <c r="E25" s="40">
        <f>67806+6998244</f>
        <v>7066050</v>
      </c>
      <c r="F25" s="40"/>
      <c r="G25" s="46">
        <v>10020798</v>
      </c>
      <c r="H25" s="46"/>
      <c r="I25" s="46">
        <v>11365009</v>
      </c>
      <c r="J25" s="49"/>
      <c r="K25" s="49">
        <v>3395602</v>
      </c>
      <c r="L25" s="40"/>
      <c r="M25" s="41">
        <f t="shared" ref="M25:N25" si="39">(C25+E25+G25+I25+K25)/5</f>
        <v>8070372</v>
      </c>
      <c r="N25" s="41">
        <f t="shared" si="39"/>
        <v>0</v>
      </c>
      <c r="O25" s="42" t="s">
        <v>39</v>
      </c>
      <c r="P25" s="43">
        <f>8121+1165586+5813450</f>
        <v>6987157</v>
      </c>
      <c r="Q25" s="44">
        <f t="shared" si="37"/>
        <v>40351860</v>
      </c>
      <c r="R25" s="44">
        <f t="shared" si="35"/>
        <v>0</v>
      </c>
      <c r="S25" s="44">
        <f t="shared" si="38"/>
        <v>36956258</v>
      </c>
      <c r="T25" s="37"/>
    </row>
    <row r="26" spans="1:20" ht="24.75" customHeight="1" x14ac:dyDescent="0.55000000000000004">
      <c r="A26" s="50" t="s">
        <v>40</v>
      </c>
      <c r="B26" s="51">
        <f>B24-B25</f>
        <v>9219851</v>
      </c>
      <c r="C26" s="52">
        <v>10337601</v>
      </c>
      <c r="D26" s="51"/>
      <c r="E26" s="51">
        <v>13314405</v>
      </c>
      <c r="F26" s="51"/>
      <c r="G26" s="52">
        <v>10662893</v>
      </c>
      <c r="H26" s="53"/>
      <c r="I26" s="53">
        <v>10120676</v>
      </c>
      <c r="J26" s="53"/>
      <c r="K26" s="52">
        <v>14923634</v>
      </c>
      <c r="L26" s="51"/>
      <c r="M26" s="54">
        <f t="shared" ref="M26:N26" si="40">(C26+E26+G26+I26+K26)/5</f>
        <v>11871841.800000001</v>
      </c>
      <c r="N26" s="54">
        <f t="shared" si="40"/>
        <v>0</v>
      </c>
      <c r="O26" s="55" t="s">
        <v>40</v>
      </c>
      <c r="P26" s="56">
        <f>P24-P25</f>
        <v>9219851</v>
      </c>
      <c r="Q26" s="57">
        <f t="shared" si="37"/>
        <v>59359209</v>
      </c>
      <c r="R26" s="57">
        <f t="shared" si="35"/>
        <v>0</v>
      </c>
      <c r="S26" s="57"/>
      <c r="T26" s="37"/>
    </row>
    <row r="27" spans="1:20" ht="24.75" customHeight="1" x14ac:dyDescent="0.55000000000000004">
      <c r="A27" s="50" t="s">
        <v>41</v>
      </c>
      <c r="B27" s="58">
        <v>5.6000000000000001E-2</v>
      </c>
      <c r="C27" s="58">
        <v>5.7500000000000002E-2</v>
      </c>
      <c r="D27" s="54"/>
      <c r="E27" s="59">
        <v>0.06</v>
      </c>
      <c r="F27" s="54"/>
      <c r="G27" s="58">
        <v>5.5E-2</v>
      </c>
      <c r="H27" s="54"/>
      <c r="I27" s="59">
        <v>0.05</v>
      </c>
      <c r="J27" s="54"/>
      <c r="K27" s="54"/>
      <c r="L27" s="54"/>
      <c r="M27" s="54">
        <v>5.56</v>
      </c>
      <c r="N27" s="54">
        <f>(D26+F26+H26+J26+L26)/5</f>
        <v>0</v>
      </c>
      <c r="O27" s="55" t="s">
        <v>42</v>
      </c>
      <c r="P27" s="60">
        <v>5.6000000000000001E-2</v>
      </c>
      <c r="Q27" s="61"/>
      <c r="R27" s="61" t="s">
        <v>43</v>
      </c>
      <c r="S27" s="62">
        <v>5.5599999999999997E-2</v>
      </c>
      <c r="T27" s="37"/>
    </row>
    <row r="28" spans="1:20" ht="24.75" customHeight="1" x14ac:dyDescent="0.55000000000000004">
      <c r="A28" s="50" t="s">
        <v>44</v>
      </c>
      <c r="B28" s="54">
        <v>5.5</v>
      </c>
      <c r="C28" s="54">
        <v>10</v>
      </c>
      <c r="D28" s="54"/>
      <c r="E28" s="54">
        <v>12</v>
      </c>
      <c r="F28" s="54"/>
      <c r="G28" s="54">
        <v>7</v>
      </c>
      <c r="H28" s="54"/>
      <c r="I28" s="54">
        <v>7</v>
      </c>
      <c r="J28" s="54"/>
      <c r="K28" s="54"/>
      <c r="L28" s="54"/>
      <c r="M28" s="54">
        <f>(C28+E28+G28+I28+K28)/4</f>
        <v>9</v>
      </c>
      <c r="N28" s="54">
        <f>(D28+F28+H28+J28+L28)/5</f>
        <v>0</v>
      </c>
      <c r="O28" s="55" t="s">
        <v>44</v>
      </c>
      <c r="P28" s="63">
        <v>5.5</v>
      </c>
      <c r="Q28" s="61"/>
      <c r="R28" s="61" t="s">
        <v>43</v>
      </c>
      <c r="S28" s="64">
        <v>0.09</v>
      </c>
      <c r="T28" s="37"/>
    </row>
    <row r="29" spans="1:20" ht="24.75" customHeight="1" x14ac:dyDescent="0.5">
      <c r="A29" s="65"/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8"/>
      <c r="R29" s="68"/>
      <c r="S29" s="69"/>
      <c r="T29" s="26"/>
    </row>
    <row r="30" spans="1:20" ht="24.75" customHeight="1" x14ac:dyDescent="0.5">
      <c r="A30" s="65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  <c r="R30" s="68"/>
      <c r="S30" s="69"/>
      <c r="T30" s="26"/>
    </row>
    <row r="31" spans="1:20" ht="24.75" customHeight="1" x14ac:dyDescent="0.5">
      <c r="A31" s="65"/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68"/>
      <c r="S31" s="69"/>
      <c r="T31" s="26"/>
    </row>
    <row r="32" spans="1:20" ht="24.75" customHeight="1" x14ac:dyDescent="0.5">
      <c r="A32" s="65"/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8"/>
      <c r="R32" s="68"/>
      <c r="S32" s="69"/>
      <c r="T32" s="26"/>
    </row>
    <row r="33" spans="1:20" ht="24.75" customHeight="1" x14ac:dyDescent="0.5">
      <c r="A33" s="65"/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8"/>
      <c r="R33" s="68"/>
      <c r="S33" s="69"/>
      <c r="T33" s="26"/>
    </row>
    <row r="34" spans="1:20" ht="24.75" customHeight="1" x14ac:dyDescent="0.5">
      <c r="A34" s="65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8"/>
      <c r="R34" s="68"/>
      <c r="S34" s="69"/>
      <c r="T34" s="26"/>
    </row>
    <row r="35" spans="1:20" ht="24.75" customHeight="1" x14ac:dyDescent="0.5">
      <c r="A35" s="65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8"/>
      <c r="R35" s="68"/>
      <c r="S35" s="69"/>
      <c r="T35" s="26"/>
    </row>
    <row r="36" spans="1:20" ht="24.75" customHeight="1" x14ac:dyDescent="0.5">
      <c r="A36" s="65"/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8"/>
      <c r="R36" s="68"/>
      <c r="S36" s="69"/>
      <c r="T36" s="26"/>
    </row>
    <row r="37" spans="1:20" ht="24.75" customHeight="1" x14ac:dyDescent="0.5">
      <c r="A37" s="65"/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8"/>
      <c r="R37" s="68"/>
      <c r="S37" s="69"/>
      <c r="T37" s="26"/>
    </row>
    <row r="38" spans="1:20" ht="24.75" customHeight="1" x14ac:dyDescent="0.5">
      <c r="A38" s="65"/>
      <c r="B38" s="66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8"/>
      <c r="R38" s="68"/>
      <c r="S38" s="69"/>
      <c r="T38" s="26"/>
    </row>
    <row r="39" spans="1:20" ht="24.75" customHeight="1" x14ac:dyDescent="0.5">
      <c r="A39" s="65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  <c r="R39" s="68"/>
      <c r="S39" s="69"/>
      <c r="T39" s="26"/>
    </row>
    <row r="40" spans="1:20" ht="24.75" customHeight="1" x14ac:dyDescent="0.5">
      <c r="A40" s="65"/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8"/>
      <c r="R40" s="68"/>
      <c r="S40" s="69"/>
      <c r="T40" s="26"/>
    </row>
    <row r="41" spans="1:20" ht="24.75" customHeight="1" x14ac:dyDescent="0.5">
      <c r="A41" s="65"/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8"/>
      <c r="R41" s="68"/>
      <c r="S41" s="69"/>
      <c r="T41" s="26"/>
    </row>
    <row r="42" spans="1:20" ht="24.75" customHeight="1" x14ac:dyDescent="0.5">
      <c r="A42" s="65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8"/>
      <c r="R42" s="68"/>
      <c r="S42" s="69"/>
      <c r="T42" s="26"/>
    </row>
    <row r="43" spans="1:20" ht="24.75" customHeight="1" x14ac:dyDescent="0.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:20" ht="24.75" customHeight="1" x14ac:dyDescent="0.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:20" ht="24.75" customHeight="1" x14ac:dyDescent="0.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:20" ht="24.75" customHeight="1" x14ac:dyDescent="0.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:20" ht="24.75" customHeight="1" x14ac:dyDescent="0.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:20" ht="24.75" customHeight="1" x14ac:dyDescent="0.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:20" ht="24.75" customHeight="1" x14ac:dyDescent="0.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:20" ht="24.75" customHeight="1" x14ac:dyDescent="0.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:20" ht="24.75" customHeight="1" x14ac:dyDescent="0.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:20" ht="24.75" customHeight="1" x14ac:dyDescent="0.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:20" ht="24.75" customHeight="1" x14ac:dyDescent="0.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:20" ht="24.75" customHeight="1" x14ac:dyDescent="0.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:20" ht="24.75" customHeight="1" x14ac:dyDescent="0.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:20" ht="24.75" customHeight="1" x14ac:dyDescent="0.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:20" ht="24.75" customHeight="1" x14ac:dyDescent="0.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:20" ht="24.75" customHeight="1" x14ac:dyDescent="0.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:20" ht="24.75" customHeight="1" x14ac:dyDescent="0.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:20" ht="24.75" customHeight="1" x14ac:dyDescent="0.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:20" ht="24.75" customHeight="1" x14ac:dyDescent="0.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:20" ht="24.75" customHeight="1" x14ac:dyDescent="0.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:20" ht="24.75" customHeight="1" x14ac:dyDescent="0.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:20" ht="24.75" customHeight="1" x14ac:dyDescent="0.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:20" ht="24.75" customHeight="1" x14ac:dyDescent="0.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:20" ht="24.75" customHeight="1" x14ac:dyDescent="0.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:20" ht="24.75" customHeight="1" x14ac:dyDescent="0.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0" ht="24.75" customHeight="1" x14ac:dyDescent="0.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:20" ht="24.75" customHeight="1" x14ac:dyDescent="0.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:20" ht="24.75" customHeight="1" x14ac:dyDescent="0.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:20" ht="24.75" customHeight="1" x14ac:dyDescent="0.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:20" ht="24.75" customHeight="1" x14ac:dyDescent="0.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:20" ht="24.75" customHeight="1" x14ac:dyDescent="0.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:20" ht="24.75" customHeight="1" x14ac:dyDescent="0.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:20" ht="24.75" customHeight="1" x14ac:dyDescent="0.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:20" ht="24.75" customHeight="1" x14ac:dyDescent="0.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:20" ht="24.75" customHeight="1" x14ac:dyDescent="0.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:20" ht="24.75" customHeight="1" x14ac:dyDescent="0.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:20" ht="24.75" customHeight="1" x14ac:dyDescent="0.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:20" ht="24.75" customHeight="1" x14ac:dyDescent="0.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:20" ht="24.75" customHeight="1" x14ac:dyDescent="0.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:20" ht="24.75" customHeight="1" x14ac:dyDescent="0.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:20" ht="24.75" customHeight="1" x14ac:dyDescent="0.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:20" ht="24.75" customHeight="1" x14ac:dyDescent="0.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:20" ht="24.75" customHeight="1" x14ac:dyDescent="0.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0" ht="24.75" customHeight="1" x14ac:dyDescent="0.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:20" ht="24.75" customHeight="1" x14ac:dyDescent="0.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:20" ht="24.75" customHeight="1" x14ac:dyDescent="0.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:20" ht="24.75" customHeight="1" x14ac:dyDescent="0.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:20" ht="24.75" customHeight="1" x14ac:dyDescent="0.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:20" ht="24.75" customHeight="1" x14ac:dyDescent="0.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0" ht="24.75" customHeight="1" x14ac:dyDescent="0.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:20" ht="24.75" customHeight="1" x14ac:dyDescent="0.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:20" ht="24.75" customHeight="1" x14ac:dyDescent="0.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:20" ht="24.75" customHeight="1" x14ac:dyDescent="0.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:20" ht="24.75" customHeight="1" x14ac:dyDescent="0.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:20" ht="24.75" customHeight="1" x14ac:dyDescent="0.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:20" ht="24.75" customHeight="1" x14ac:dyDescent="0.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</row>
    <row r="99" spans="1:20" ht="24.75" customHeight="1" x14ac:dyDescent="0.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:20" ht="24.75" customHeight="1" x14ac:dyDescent="0.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</row>
    <row r="101" spans="1:20" ht="24.75" customHeight="1" x14ac:dyDescent="0.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:20" ht="24.75" customHeight="1" x14ac:dyDescent="0.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</row>
    <row r="103" spans="1:20" ht="24.75" customHeight="1" x14ac:dyDescent="0.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:20" ht="24.75" customHeight="1" x14ac:dyDescent="0.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</row>
    <row r="105" spans="1:20" ht="24.75" customHeight="1" x14ac:dyDescent="0.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</row>
    <row r="106" spans="1:20" ht="24.75" customHeight="1" x14ac:dyDescent="0.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</row>
    <row r="107" spans="1:20" ht="24.75" customHeight="1" x14ac:dyDescent="0.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</row>
    <row r="108" spans="1:20" ht="24.75" customHeight="1" x14ac:dyDescent="0.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</row>
    <row r="109" spans="1:20" ht="24.75" customHeight="1" x14ac:dyDescent="0.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</row>
    <row r="110" spans="1:20" ht="24.75" customHeight="1" x14ac:dyDescent="0.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</row>
    <row r="111" spans="1:20" ht="24.75" customHeight="1" x14ac:dyDescent="0.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</row>
  </sheetData>
  <mergeCells count="17">
    <mergeCell ref="K2:L2"/>
    <mergeCell ref="M2:N2"/>
    <mergeCell ref="K21:L21"/>
    <mergeCell ref="Q2:R2"/>
    <mergeCell ref="A1:L1"/>
    <mergeCell ref="A2:A3"/>
    <mergeCell ref="C2:D2"/>
    <mergeCell ref="E2:F2"/>
    <mergeCell ref="G2:H2"/>
    <mergeCell ref="I2:J2"/>
    <mergeCell ref="Q21:R21"/>
    <mergeCell ref="A21:A22"/>
    <mergeCell ref="C21:D21"/>
    <mergeCell ref="E21:F21"/>
    <mergeCell ref="M21:N21"/>
    <mergeCell ref="G21:H21"/>
    <mergeCell ref="I21:J2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375" defaultRowHeight="15" customHeight="1" x14ac:dyDescent="0.2"/>
  <cols>
    <col min="1" max="16" width="8.7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workbookViewId="0"/>
  </sheetViews>
  <sheetFormatPr defaultColWidth="14.375" defaultRowHeight="15" customHeight="1" x14ac:dyDescent="0.2"/>
  <cols>
    <col min="1" max="1" width="12.75" customWidth="1"/>
    <col min="2" max="2" width="10.25" customWidth="1"/>
    <col min="3" max="3" width="9.875" customWidth="1"/>
    <col min="4" max="4" width="10" customWidth="1"/>
    <col min="5" max="5" width="9.75" customWidth="1"/>
    <col min="6" max="6" width="10.125" customWidth="1"/>
    <col min="7" max="7" width="10" customWidth="1"/>
    <col min="8" max="8" width="9.375" customWidth="1"/>
    <col min="9" max="11" width="10" customWidth="1"/>
    <col min="12" max="12" width="10.875" customWidth="1"/>
    <col min="13" max="13" width="9.25" customWidth="1"/>
    <col min="14" max="14" width="9.875" customWidth="1"/>
    <col min="15" max="17" width="9" customWidth="1"/>
    <col min="18" max="23" width="8.75" customWidth="1"/>
  </cols>
  <sheetData>
    <row r="1" spans="1:23" ht="24.75" customHeight="1" x14ac:dyDescent="0.6">
      <c r="A1" s="16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" t="s">
        <v>1</v>
      </c>
      <c r="P1" s="1"/>
      <c r="Q1" s="1"/>
      <c r="R1" s="1"/>
      <c r="S1" s="1"/>
      <c r="T1" s="1"/>
      <c r="U1" s="1"/>
      <c r="V1" s="1"/>
      <c r="W1" s="1"/>
    </row>
    <row r="2" spans="1:23" ht="24.75" customHeight="1" x14ac:dyDescent="0.6">
      <c r="A2" s="20" t="s">
        <v>2</v>
      </c>
      <c r="B2" s="18" t="s">
        <v>4</v>
      </c>
      <c r="C2" s="19"/>
      <c r="D2" s="18" t="s">
        <v>5</v>
      </c>
      <c r="E2" s="19"/>
      <c r="F2" s="18" t="s">
        <v>6</v>
      </c>
      <c r="G2" s="19"/>
      <c r="H2" s="18" t="s">
        <v>7</v>
      </c>
      <c r="I2" s="19"/>
      <c r="J2" s="18" t="s">
        <v>46</v>
      </c>
      <c r="K2" s="19"/>
      <c r="L2" s="18" t="s">
        <v>10</v>
      </c>
      <c r="M2" s="19"/>
      <c r="N2" s="6" t="s">
        <v>47</v>
      </c>
      <c r="O2" s="1"/>
      <c r="P2" s="1"/>
      <c r="Q2" s="1"/>
      <c r="R2" s="1"/>
      <c r="S2" s="1"/>
      <c r="T2" s="1"/>
      <c r="U2" s="1"/>
      <c r="V2" s="1"/>
      <c r="W2" s="1"/>
    </row>
    <row r="3" spans="1:23" ht="24.75" customHeight="1" x14ac:dyDescent="0.6">
      <c r="A3" s="21"/>
      <c r="B3" s="6" t="s">
        <v>48</v>
      </c>
      <c r="C3" s="6" t="s">
        <v>49</v>
      </c>
      <c r="D3" s="6" t="s">
        <v>48</v>
      </c>
      <c r="E3" s="6" t="s">
        <v>49</v>
      </c>
      <c r="F3" s="6" t="s">
        <v>48</v>
      </c>
      <c r="G3" s="6" t="s">
        <v>49</v>
      </c>
      <c r="H3" s="6" t="s">
        <v>48</v>
      </c>
      <c r="I3" s="6" t="s">
        <v>49</v>
      </c>
      <c r="J3" s="6" t="s">
        <v>13</v>
      </c>
      <c r="K3" s="6" t="s">
        <v>14</v>
      </c>
      <c r="L3" s="6" t="s">
        <v>15</v>
      </c>
      <c r="M3" s="6" t="s">
        <v>36</v>
      </c>
      <c r="N3" s="6" t="s">
        <v>17</v>
      </c>
      <c r="O3" s="1"/>
      <c r="P3" s="1"/>
      <c r="Q3" s="1"/>
      <c r="R3" s="1"/>
      <c r="S3" s="1"/>
      <c r="T3" s="1"/>
      <c r="U3" s="1"/>
      <c r="V3" s="1"/>
      <c r="W3" s="1"/>
    </row>
    <row r="4" spans="1:23" ht="24.75" customHeight="1" x14ac:dyDescent="0.6">
      <c r="A4" s="2" t="s">
        <v>18</v>
      </c>
      <c r="B4" s="4">
        <v>235</v>
      </c>
      <c r="C4" s="4">
        <v>334</v>
      </c>
      <c r="D4" s="4">
        <v>324</v>
      </c>
      <c r="E4" s="4">
        <v>308</v>
      </c>
      <c r="F4" s="4">
        <v>208</v>
      </c>
      <c r="G4" s="4">
        <v>334</v>
      </c>
      <c r="H4" s="4">
        <v>229</v>
      </c>
      <c r="I4" s="4">
        <v>250</v>
      </c>
      <c r="J4" s="4">
        <v>211</v>
      </c>
      <c r="K4" s="4">
        <v>151</v>
      </c>
      <c r="L4" s="4">
        <f t="shared" ref="L4:M4" si="0">B4+D4+F4+H4</f>
        <v>996</v>
      </c>
      <c r="M4" s="4">
        <f t="shared" si="0"/>
        <v>1226</v>
      </c>
      <c r="N4" s="7">
        <v>4946</v>
      </c>
      <c r="O4" s="1"/>
      <c r="P4" s="1"/>
      <c r="Q4" s="1"/>
      <c r="R4" s="1"/>
      <c r="S4" s="1"/>
      <c r="T4" s="1"/>
      <c r="U4" s="1"/>
      <c r="V4" s="1"/>
      <c r="W4" s="1"/>
    </row>
    <row r="5" spans="1:23" ht="24.75" customHeight="1" x14ac:dyDescent="0.6">
      <c r="A5" s="20" t="s">
        <v>2</v>
      </c>
      <c r="B5" s="18" t="s">
        <v>4</v>
      </c>
      <c r="C5" s="19"/>
      <c r="D5" s="18" t="s">
        <v>5</v>
      </c>
      <c r="E5" s="19"/>
      <c r="F5" s="18" t="s">
        <v>6</v>
      </c>
      <c r="G5" s="19"/>
      <c r="H5" s="18" t="s">
        <v>7</v>
      </c>
      <c r="I5" s="19"/>
      <c r="J5" s="18" t="s">
        <v>46</v>
      </c>
      <c r="K5" s="19"/>
      <c r="L5" s="4"/>
      <c r="M5" s="4"/>
      <c r="N5" s="7"/>
      <c r="O5" s="1"/>
      <c r="P5" s="1" t="s">
        <v>1</v>
      </c>
      <c r="Q5" s="1"/>
      <c r="R5" s="1"/>
      <c r="S5" s="1"/>
      <c r="T5" s="1"/>
      <c r="U5" s="1"/>
      <c r="V5" s="1"/>
      <c r="W5" s="1"/>
    </row>
    <row r="6" spans="1:23" ht="24.75" customHeight="1" x14ac:dyDescent="0.6">
      <c r="A6" s="21"/>
      <c r="B6" s="6" t="s">
        <v>50</v>
      </c>
      <c r="C6" s="6" t="s">
        <v>51</v>
      </c>
      <c r="D6" s="6" t="s">
        <v>50</v>
      </c>
      <c r="E6" s="6" t="s">
        <v>51</v>
      </c>
      <c r="F6" s="6" t="s">
        <v>50</v>
      </c>
      <c r="G6" s="6" t="s">
        <v>51</v>
      </c>
      <c r="H6" s="6" t="s">
        <v>50</v>
      </c>
      <c r="I6" s="6" t="s">
        <v>51</v>
      </c>
      <c r="J6" s="6" t="s">
        <v>13</v>
      </c>
      <c r="K6" s="6" t="s">
        <v>14</v>
      </c>
      <c r="L6" s="4"/>
      <c r="M6" s="4"/>
      <c r="N6" s="7"/>
      <c r="O6" s="1"/>
      <c r="P6" s="1"/>
      <c r="Q6" s="1"/>
      <c r="R6" s="1"/>
      <c r="S6" s="1"/>
      <c r="T6" s="1"/>
      <c r="U6" s="1"/>
      <c r="V6" s="1"/>
      <c r="W6" s="1"/>
    </row>
    <row r="7" spans="1:23" ht="24.75" customHeight="1" x14ac:dyDescent="0.6">
      <c r="A7" s="2" t="s">
        <v>19</v>
      </c>
      <c r="B7" s="4">
        <v>17929801</v>
      </c>
      <c r="C7" s="4">
        <v>16845609</v>
      </c>
      <c r="D7" s="4">
        <v>17937972</v>
      </c>
      <c r="E7" s="4">
        <v>6436606</v>
      </c>
      <c r="F7" s="4">
        <v>18584674</v>
      </c>
      <c r="G7" s="4">
        <v>10295370</v>
      </c>
      <c r="H7" s="4">
        <v>14211062</v>
      </c>
      <c r="I7" s="4">
        <v>6799629</v>
      </c>
      <c r="J7" s="4">
        <v>11357133</v>
      </c>
      <c r="K7" s="4">
        <v>3438927</v>
      </c>
      <c r="L7" s="3">
        <f t="shared" ref="L7:M7" si="1">B7+D7+F7+H7</f>
        <v>68663509</v>
      </c>
      <c r="M7" s="3">
        <f t="shared" si="1"/>
        <v>40377214</v>
      </c>
      <c r="N7" s="8" t="e">
        <f>#REF!+L7-M7</f>
        <v>#REF!</v>
      </c>
      <c r="O7" s="1"/>
      <c r="P7" s="1"/>
      <c r="Q7" s="1"/>
      <c r="R7" s="1"/>
      <c r="S7" s="1"/>
      <c r="T7" s="1"/>
      <c r="U7" s="1"/>
      <c r="V7" s="1"/>
      <c r="W7" s="1"/>
    </row>
    <row r="8" spans="1:23" ht="24.75" customHeight="1" x14ac:dyDescent="0.6">
      <c r="A8" s="20" t="s">
        <v>2</v>
      </c>
      <c r="B8" s="18" t="s">
        <v>4</v>
      </c>
      <c r="C8" s="19"/>
      <c r="D8" s="18" t="s">
        <v>5</v>
      </c>
      <c r="E8" s="19"/>
      <c r="F8" s="18" t="s">
        <v>6</v>
      </c>
      <c r="G8" s="19"/>
      <c r="H8" s="18" t="s">
        <v>7</v>
      </c>
      <c r="I8" s="19"/>
      <c r="J8" s="18" t="s">
        <v>46</v>
      </c>
      <c r="K8" s="19"/>
      <c r="L8" s="3"/>
      <c r="M8" s="3"/>
      <c r="N8" s="8"/>
      <c r="O8" s="1" t="s">
        <v>1</v>
      </c>
      <c r="P8" s="1"/>
      <c r="Q8" s="1"/>
      <c r="R8" s="1"/>
      <c r="S8" s="1"/>
      <c r="T8" s="1"/>
      <c r="U8" s="1"/>
      <c r="V8" s="1"/>
      <c r="W8" s="1"/>
    </row>
    <row r="9" spans="1:23" ht="24.75" customHeight="1" x14ac:dyDescent="0.6">
      <c r="A9" s="21"/>
      <c r="B9" s="6" t="s">
        <v>52</v>
      </c>
      <c r="C9" s="6" t="s">
        <v>53</v>
      </c>
      <c r="D9" s="6" t="s">
        <v>52</v>
      </c>
      <c r="E9" s="6" t="s">
        <v>53</v>
      </c>
      <c r="F9" s="6" t="s">
        <v>52</v>
      </c>
      <c r="G9" s="6" t="s">
        <v>53</v>
      </c>
      <c r="H9" s="6" t="s">
        <v>52</v>
      </c>
      <c r="I9" s="6" t="s">
        <v>53</v>
      </c>
      <c r="J9" s="6" t="s">
        <v>13</v>
      </c>
      <c r="K9" s="6" t="s">
        <v>14</v>
      </c>
      <c r="L9" s="9"/>
      <c r="M9" s="3"/>
      <c r="N9" s="8"/>
      <c r="O9" s="1"/>
      <c r="P9" s="1"/>
      <c r="Q9" s="1"/>
      <c r="R9" s="1"/>
      <c r="S9" s="1"/>
      <c r="T9" s="1"/>
      <c r="U9" s="1"/>
      <c r="V9" s="1"/>
      <c r="W9" s="1"/>
    </row>
    <row r="10" spans="1:23" ht="24.75" customHeight="1" x14ac:dyDescent="0.6">
      <c r="A10" s="2" t="s">
        <v>20</v>
      </c>
      <c r="B10" s="4">
        <v>94802405</v>
      </c>
      <c r="C10" s="3">
        <f>36936779+21753869+36042556+21008620</f>
        <v>115741824</v>
      </c>
      <c r="D10" s="4">
        <f>46346876+39901058</f>
        <v>86247934</v>
      </c>
      <c r="E10" s="4">
        <f>25580523+18244786+22142528+13248561</f>
        <v>79216398</v>
      </c>
      <c r="F10" s="4">
        <v>76028811</v>
      </c>
      <c r="G10" s="4">
        <f>29654004+10854819+21931379+11029915</f>
        <v>73470117</v>
      </c>
      <c r="H10" s="3">
        <v>100828189</v>
      </c>
      <c r="I10" s="4">
        <f>31933248+9032465+34519343+16032879</f>
        <v>91517935</v>
      </c>
      <c r="J10" s="4">
        <f>26642967+9064636+27670456+9308690</f>
        <v>72686749</v>
      </c>
      <c r="K10" s="4">
        <f>21561162+6382163+2075350+7403192</f>
        <v>37421867</v>
      </c>
      <c r="L10" s="3">
        <f t="shared" ref="L10:M10" si="2">B10+D10+F10+H10</f>
        <v>357907339</v>
      </c>
      <c r="M10" s="10">
        <f t="shared" si="2"/>
        <v>359946274</v>
      </c>
      <c r="N10" s="8">
        <v>78049238</v>
      </c>
      <c r="O10" s="1"/>
      <c r="P10" s="1"/>
      <c r="Q10" s="1"/>
      <c r="R10" s="1"/>
      <c r="S10" s="1"/>
      <c r="T10" s="1"/>
      <c r="U10" s="1"/>
      <c r="V10" s="1"/>
      <c r="W10" s="1"/>
    </row>
    <row r="11" spans="1:23" ht="24.75" customHeight="1" x14ac:dyDescent="0.6">
      <c r="A11" s="20" t="s">
        <v>2</v>
      </c>
      <c r="B11" s="18" t="s">
        <v>4</v>
      </c>
      <c r="C11" s="19"/>
      <c r="D11" s="18" t="s">
        <v>5</v>
      </c>
      <c r="E11" s="19"/>
      <c r="F11" s="18" t="s">
        <v>6</v>
      </c>
      <c r="G11" s="19"/>
      <c r="H11" s="18" t="s">
        <v>7</v>
      </c>
      <c r="I11" s="19"/>
      <c r="J11" s="18" t="s">
        <v>46</v>
      </c>
      <c r="K11" s="19"/>
      <c r="L11" s="3"/>
      <c r="M11" s="10"/>
      <c r="N11" s="8"/>
      <c r="O11" s="1"/>
      <c r="P11" s="1"/>
      <c r="Q11" s="1"/>
      <c r="R11" s="1"/>
      <c r="S11" s="1"/>
      <c r="T11" s="1"/>
      <c r="U11" s="1"/>
      <c r="V11" s="1"/>
      <c r="W11" s="1"/>
    </row>
    <row r="12" spans="1:23" ht="24.75" customHeight="1" x14ac:dyDescent="0.6">
      <c r="A12" s="21"/>
      <c r="B12" s="6" t="s">
        <v>54</v>
      </c>
      <c r="C12" s="6" t="s">
        <v>55</v>
      </c>
      <c r="D12" s="6" t="s">
        <v>54</v>
      </c>
      <c r="E12" s="6" t="s">
        <v>55</v>
      </c>
      <c r="F12" s="6" t="s">
        <v>54</v>
      </c>
      <c r="G12" s="6" t="s">
        <v>55</v>
      </c>
      <c r="H12" s="6" t="s">
        <v>54</v>
      </c>
      <c r="I12" s="6" t="s">
        <v>55</v>
      </c>
      <c r="J12" s="6" t="s">
        <v>13</v>
      </c>
      <c r="K12" s="6" t="s">
        <v>14</v>
      </c>
      <c r="L12" s="3"/>
      <c r="M12" s="10"/>
      <c r="N12" s="8"/>
      <c r="O12" s="1" t="s">
        <v>1</v>
      </c>
      <c r="P12" s="1"/>
      <c r="Q12" s="1"/>
      <c r="R12" s="1"/>
      <c r="S12" s="1"/>
      <c r="T12" s="1"/>
      <c r="U12" s="1"/>
      <c r="V12" s="1"/>
      <c r="W12" s="1"/>
    </row>
    <row r="13" spans="1:23" ht="24.75" customHeight="1" x14ac:dyDescent="0.6">
      <c r="A13" s="2" t="s">
        <v>21</v>
      </c>
      <c r="B13" s="4">
        <v>90335443</v>
      </c>
      <c r="C13" s="3">
        <v>132250960</v>
      </c>
      <c r="D13" s="4">
        <v>86259291</v>
      </c>
      <c r="E13" s="3">
        <v>101038152</v>
      </c>
      <c r="F13" s="4">
        <v>91231939</v>
      </c>
      <c r="G13" s="4">
        <v>95803878</v>
      </c>
      <c r="H13" s="3">
        <v>87314458</v>
      </c>
      <c r="I13" s="4">
        <v>90212500</v>
      </c>
      <c r="J13" s="4">
        <v>69656956</v>
      </c>
      <c r="K13" s="4">
        <v>66561365</v>
      </c>
      <c r="L13" s="3">
        <f t="shared" ref="L13:M13" si="3">B13+D13+F13+H13</f>
        <v>355141131</v>
      </c>
      <c r="M13" s="10">
        <f t="shared" si="3"/>
        <v>419305490</v>
      </c>
      <c r="N13" s="8" t="e">
        <f t="shared" ref="N13:N25" si="4">M13-L13+#REF!</f>
        <v>#REF!</v>
      </c>
      <c r="O13" s="1"/>
      <c r="P13" s="1"/>
      <c r="Q13" s="1"/>
      <c r="R13" s="1"/>
      <c r="S13" s="1"/>
      <c r="T13" s="1"/>
      <c r="U13" s="1"/>
      <c r="V13" s="1"/>
      <c r="W13" s="1"/>
    </row>
    <row r="14" spans="1:23" ht="24.75" customHeight="1" x14ac:dyDescent="0.6">
      <c r="A14" s="2" t="s">
        <v>22</v>
      </c>
      <c r="B14" s="4">
        <v>381890</v>
      </c>
      <c r="C14" s="4">
        <v>251338</v>
      </c>
      <c r="D14" s="4">
        <v>441969</v>
      </c>
      <c r="E14" s="4">
        <v>5000</v>
      </c>
      <c r="F14" s="4">
        <v>3616316</v>
      </c>
      <c r="G14" s="4">
        <v>5250721</v>
      </c>
      <c r="H14" s="4">
        <v>6037762</v>
      </c>
      <c r="I14" s="4">
        <v>9432989</v>
      </c>
      <c r="J14" s="4">
        <f>714784+240749</f>
        <v>955533</v>
      </c>
      <c r="K14" s="4">
        <f>391410+211879</f>
        <v>603289</v>
      </c>
      <c r="L14" s="4">
        <f t="shared" ref="L14:M14" si="5">B14+D14+F14+H14</f>
        <v>10477937</v>
      </c>
      <c r="M14" s="10">
        <f t="shared" si="5"/>
        <v>14940048</v>
      </c>
      <c r="N14" s="7" t="e">
        <f t="shared" si="4"/>
        <v>#REF!</v>
      </c>
      <c r="O14" s="1"/>
      <c r="P14" s="1" t="s">
        <v>1</v>
      </c>
      <c r="Q14" s="1" t="s">
        <v>1</v>
      </c>
      <c r="R14" s="1"/>
      <c r="S14" s="1"/>
      <c r="T14" s="1"/>
      <c r="U14" s="1"/>
      <c r="V14" s="1"/>
      <c r="W14" s="1"/>
    </row>
    <row r="15" spans="1:23" ht="24.75" customHeight="1" x14ac:dyDescent="0.6">
      <c r="A15" s="2" t="s">
        <v>23</v>
      </c>
      <c r="B15" s="4">
        <v>1730072</v>
      </c>
      <c r="C15" s="4">
        <v>89816</v>
      </c>
      <c r="D15" s="4">
        <v>3001399</v>
      </c>
      <c r="E15" s="4">
        <v>88355</v>
      </c>
      <c r="F15" s="4">
        <v>914718</v>
      </c>
      <c r="G15" s="4">
        <v>2115551</v>
      </c>
      <c r="H15" s="4">
        <v>1435848</v>
      </c>
      <c r="I15" s="4">
        <v>4627139</v>
      </c>
      <c r="J15" s="4">
        <v>624116</v>
      </c>
      <c r="K15" s="4"/>
      <c r="L15" s="4">
        <f t="shared" ref="L15:M15" si="6">B15+D15+F15+H15</f>
        <v>7082037</v>
      </c>
      <c r="M15" s="4">
        <f t="shared" si="6"/>
        <v>6920861</v>
      </c>
      <c r="N15" s="7" t="e">
        <f t="shared" si="4"/>
        <v>#REF!</v>
      </c>
      <c r="O15" s="1" t="s">
        <v>1</v>
      </c>
      <c r="P15" s="1"/>
      <c r="Q15" s="1"/>
      <c r="R15" s="1"/>
      <c r="S15" s="1"/>
      <c r="T15" s="1"/>
      <c r="U15" s="1"/>
      <c r="V15" s="1"/>
      <c r="W15" s="1"/>
    </row>
    <row r="16" spans="1:23" ht="24.75" customHeight="1" x14ac:dyDescent="0.6">
      <c r="A16" s="2" t="s">
        <v>24</v>
      </c>
      <c r="B16" s="4">
        <v>943066</v>
      </c>
      <c r="C16" s="4">
        <v>303340</v>
      </c>
      <c r="D16" s="4">
        <v>176136</v>
      </c>
      <c r="E16" s="4"/>
      <c r="F16" s="4">
        <v>49379</v>
      </c>
      <c r="G16" s="4">
        <v>1000</v>
      </c>
      <c r="H16" s="4">
        <v>61243</v>
      </c>
      <c r="I16" s="4">
        <v>3942</v>
      </c>
      <c r="J16" s="4">
        <v>15100</v>
      </c>
      <c r="K16" s="4">
        <v>14600</v>
      </c>
      <c r="L16" s="4">
        <f t="shared" ref="L16:M16" si="7">B16+D16+F16+H16</f>
        <v>1229824</v>
      </c>
      <c r="M16" s="4">
        <f t="shared" si="7"/>
        <v>308282</v>
      </c>
      <c r="N16" s="7" t="e">
        <f t="shared" si="4"/>
        <v>#REF!</v>
      </c>
      <c r="O16" s="1"/>
      <c r="P16" s="1"/>
      <c r="Q16" s="1"/>
      <c r="R16" s="1"/>
      <c r="S16" s="1"/>
      <c r="T16" s="1"/>
      <c r="U16" s="1"/>
      <c r="V16" s="1"/>
      <c r="W16" s="1"/>
    </row>
    <row r="17" spans="1:23" ht="24.75" customHeight="1" x14ac:dyDescent="0.6">
      <c r="A17" s="2" t="s">
        <v>25</v>
      </c>
      <c r="B17" s="4">
        <v>31180</v>
      </c>
      <c r="C17" s="4"/>
      <c r="D17" s="4"/>
      <c r="E17" s="4"/>
      <c r="F17" s="4"/>
      <c r="G17" s="4"/>
      <c r="H17" s="4"/>
      <c r="I17" s="4"/>
      <c r="J17" s="4">
        <v>181994</v>
      </c>
      <c r="K17" s="4">
        <v>2586861</v>
      </c>
      <c r="L17" s="4">
        <f t="shared" ref="L17:M17" si="8">B17+D17+F17+H17</f>
        <v>31180</v>
      </c>
      <c r="M17" s="4">
        <f t="shared" si="8"/>
        <v>0</v>
      </c>
      <c r="N17" s="7" t="e">
        <f t="shared" si="4"/>
        <v>#REF!</v>
      </c>
      <c r="O17" s="1"/>
      <c r="P17" s="1"/>
      <c r="Q17" s="1"/>
      <c r="R17" s="1"/>
      <c r="S17" s="1"/>
      <c r="T17" s="1"/>
      <c r="U17" s="1"/>
      <c r="V17" s="1"/>
      <c r="W17" s="1"/>
    </row>
    <row r="18" spans="1:23" ht="24.75" customHeight="1" x14ac:dyDescent="0.6">
      <c r="A18" s="2" t="s">
        <v>26</v>
      </c>
      <c r="B18" s="4">
        <v>68150</v>
      </c>
      <c r="C18" s="4">
        <v>49200</v>
      </c>
      <c r="D18" s="4">
        <v>31120</v>
      </c>
      <c r="E18" s="4">
        <v>31120</v>
      </c>
      <c r="F18" s="4"/>
      <c r="G18" s="4"/>
      <c r="H18" s="4"/>
      <c r="I18" s="4"/>
      <c r="J18" s="4">
        <v>146550</v>
      </c>
      <c r="K18" s="4">
        <v>151408</v>
      </c>
      <c r="L18" s="4">
        <f t="shared" ref="L18:M18" si="9">B18+D18+F18+H18</f>
        <v>99270</v>
      </c>
      <c r="M18" s="4">
        <f t="shared" si="9"/>
        <v>80320</v>
      </c>
      <c r="N18" s="7" t="e">
        <f t="shared" si="4"/>
        <v>#REF!</v>
      </c>
      <c r="O18" s="1"/>
      <c r="P18" s="1"/>
      <c r="Q18" s="1"/>
      <c r="R18" s="1"/>
      <c r="S18" s="1"/>
      <c r="T18" s="1"/>
      <c r="U18" s="1"/>
      <c r="V18" s="1"/>
      <c r="W18" s="1"/>
    </row>
    <row r="19" spans="1:23" ht="24.75" customHeight="1" x14ac:dyDescent="0.6">
      <c r="A19" s="2" t="s">
        <v>27</v>
      </c>
      <c r="B19" s="4">
        <v>30</v>
      </c>
      <c r="C19" s="4"/>
      <c r="D19" s="4">
        <v>19809</v>
      </c>
      <c r="E19" s="4"/>
      <c r="F19" s="4">
        <v>2402</v>
      </c>
      <c r="G19" s="4"/>
      <c r="H19" s="4">
        <v>500</v>
      </c>
      <c r="I19" s="4">
        <v>500</v>
      </c>
      <c r="J19" s="4">
        <v>1300</v>
      </c>
      <c r="K19" s="4">
        <v>107715</v>
      </c>
      <c r="L19" s="4">
        <f t="shared" ref="L19:M19" si="10">B19+D19+F19+H19</f>
        <v>22741</v>
      </c>
      <c r="M19" s="4">
        <f t="shared" si="10"/>
        <v>500</v>
      </c>
      <c r="N19" s="7" t="e">
        <f t="shared" si="4"/>
        <v>#REF!</v>
      </c>
      <c r="O19" s="1"/>
      <c r="P19" s="1"/>
      <c r="Q19" s="1"/>
      <c r="R19" s="1"/>
      <c r="S19" s="1"/>
      <c r="T19" s="1"/>
      <c r="U19" s="1"/>
      <c r="V19" s="1"/>
      <c r="W19" s="1"/>
    </row>
    <row r="20" spans="1:23" ht="24.75" customHeight="1" x14ac:dyDescent="0.6">
      <c r="A20" s="2" t="s">
        <v>28</v>
      </c>
      <c r="B20" s="4">
        <v>4046</v>
      </c>
      <c r="C20" s="4"/>
      <c r="D20" s="4">
        <v>78703</v>
      </c>
      <c r="E20" s="4"/>
      <c r="F20" s="4">
        <v>3395</v>
      </c>
      <c r="G20" s="4"/>
      <c r="H20" s="4"/>
      <c r="I20" s="4"/>
      <c r="J20" s="4"/>
      <c r="K20" s="4"/>
      <c r="L20" s="4">
        <f t="shared" ref="L20:M20" si="11">B20+D20+F20+H20</f>
        <v>86144</v>
      </c>
      <c r="M20" s="4">
        <f t="shared" si="11"/>
        <v>0</v>
      </c>
      <c r="N20" s="7" t="e">
        <f t="shared" si="4"/>
        <v>#REF!</v>
      </c>
      <c r="O20" s="1"/>
      <c r="P20" s="1"/>
      <c r="Q20" s="1"/>
      <c r="R20" s="1"/>
      <c r="S20" s="1"/>
      <c r="T20" s="1"/>
      <c r="U20" s="1"/>
      <c r="V20" s="1"/>
      <c r="W20" s="1"/>
    </row>
    <row r="21" spans="1:23" ht="24.75" customHeight="1" x14ac:dyDescent="0.6">
      <c r="A21" s="2" t="s">
        <v>29</v>
      </c>
      <c r="B21" s="4">
        <v>4083827</v>
      </c>
      <c r="C21" s="4">
        <v>4034604</v>
      </c>
      <c r="D21" s="4">
        <v>4234480</v>
      </c>
      <c r="E21" s="4">
        <v>4090443</v>
      </c>
      <c r="F21" s="4">
        <v>5108881</v>
      </c>
      <c r="G21" s="4">
        <v>5103343</v>
      </c>
      <c r="H21" s="4">
        <v>4707032</v>
      </c>
      <c r="I21" s="4">
        <v>4592454</v>
      </c>
      <c r="J21" s="4">
        <v>181994</v>
      </c>
      <c r="K21" s="4">
        <v>2586861</v>
      </c>
      <c r="L21" s="4">
        <f t="shared" ref="L21:M21" si="12">B21+D21+F21+H21</f>
        <v>18134220</v>
      </c>
      <c r="M21" s="3">
        <f t="shared" si="12"/>
        <v>17820844</v>
      </c>
      <c r="N21" s="7" t="e">
        <f t="shared" si="4"/>
        <v>#REF!</v>
      </c>
      <c r="O21" s="1"/>
      <c r="P21" s="1"/>
      <c r="Q21" s="1"/>
      <c r="R21" s="1"/>
      <c r="S21" s="1"/>
      <c r="T21" s="1"/>
      <c r="U21" s="1"/>
      <c r="V21" s="1"/>
      <c r="W21" s="1"/>
    </row>
    <row r="22" spans="1:23" ht="24.75" customHeight="1" x14ac:dyDescent="0.6">
      <c r="A22" s="5" t="s">
        <v>30</v>
      </c>
      <c r="B22" s="4">
        <v>166256</v>
      </c>
      <c r="C22" s="4">
        <v>66683</v>
      </c>
      <c r="D22" s="4">
        <v>461879</v>
      </c>
      <c r="E22" s="4">
        <v>611239</v>
      </c>
      <c r="F22" s="4">
        <v>594867</v>
      </c>
      <c r="G22" s="4">
        <v>724930</v>
      </c>
      <c r="H22" s="4">
        <v>659501</v>
      </c>
      <c r="I22" s="4">
        <v>356817</v>
      </c>
      <c r="J22" s="4">
        <v>146550</v>
      </c>
      <c r="K22" s="4">
        <v>151408</v>
      </c>
      <c r="L22" s="4">
        <f t="shared" ref="L22:M22" si="13">B22+D22+F22+H22</f>
        <v>1882503</v>
      </c>
      <c r="M22" s="4">
        <f t="shared" si="13"/>
        <v>1759669</v>
      </c>
      <c r="N22" s="7" t="e">
        <f t="shared" si="4"/>
        <v>#REF!</v>
      </c>
      <c r="O22" s="1"/>
      <c r="P22" s="1"/>
      <c r="Q22" s="1"/>
      <c r="R22" s="1"/>
      <c r="S22" s="1"/>
      <c r="T22" s="1"/>
      <c r="U22" s="1"/>
      <c r="V22" s="1"/>
      <c r="W22" s="1"/>
    </row>
    <row r="23" spans="1:23" ht="24.75" customHeight="1" x14ac:dyDescent="0.6">
      <c r="A23" s="2" t="s">
        <v>31</v>
      </c>
      <c r="B23" s="4">
        <v>135706</v>
      </c>
      <c r="C23" s="4">
        <v>210373</v>
      </c>
      <c r="D23" s="4">
        <v>200797</v>
      </c>
      <c r="E23" s="4">
        <v>557526</v>
      </c>
      <c r="F23" s="4">
        <v>191678</v>
      </c>
      <c r="G23" s="4">
        <v>61811</v>
      </c>
      <c r="H23" s="4">
        <v>208759</v>
      </c>
      <c r="I23" s="4">
        <v>299737</v>
      </c>
      <c r="J23" s="4">
        <v>1300</v>
      </c>
      <c r="K23" s="4">
        <v>107715</v>
      </c>
      <c r="L23" s="4">
        <f t="shared" ref="L23:M23" si="14">B23+D23+F23+H23</f>
        <v>736940</v>
      </c>
      <c r="M23" s="4">
        <f t="shared" si="14"/>
        <v>1129447</v>
      </c>
      <c r="N23" s="7" t="e">
        <f t="shared" si="4"/>
        <v>#REF!</v>
      </c>
      <c r="O23" s="1"/>
      <c r="P23" s="1"/>
      <c r="Q23" s="1"/>
      <c r="R23" s="1"/>
      <c r="S23" s="1"/>
      <c r="T23" s="1"/>
      <c r="U23" s="1"/>
      <c r="V23" s="1"/>
      <c r="W23" s="1"/>
    </row>
    <row r="24" spans="1:23" ht="24.75" customHeight="1" x14ac:dyDescent="0.6">
      <c r="A24" s="2" t="s">
        <v>32</v>
      </c>
      <c r="B24" s="4">
        <v>275000</v>
      </c>
      <c r="C24" s="4"/>
      <c r="D24" s="4">
        <v>275000</v>
      </c>
      <c r="E24" s="4"/>
      <c r="F24" s="4">
        <v>60272</v>
      </c>
      <c r="G24" s="4"/>
      <c r="H24" s="4">
        <v>133601</v>
      </c>
      <c r="I24" s="4">
        <v>835000</v>
      </c>
      <c r="J24" s="4"/>
      <c r="K24" s="4"/>
      <c r="L24" s="4">
        <f t="shared" ref="L24:M24" si="15">B24+D24+F24+H24</f>
        <v>743873</v>
      </c>
      <c r="M24" s="4">
        <f t="shared" si="15"/>
        <v>835000</v>
      </c>
      <c r="N24" s="7" t="e">
        <f t="shared" si="4"/>
        <v>#REF!</v>
      </c>
      <c r="O24" s="1"/>
      <c r="P24" s="1"/>
      <c r="Q24" s="1"/>
      <c r="R24" s="1"/>
      <c r="S24" s="1"/>
      <c r="T24" s="1"/>
      <c r="U24" s="1"/>
      <c r="V24" s="1"/>
      <c r="W24" s="1"/>
    </row>
    <row r="25" spans="1:23" ht="24.75" customHeight="1" x14ac:dyDescent="0.6">
      <c r="A25" s="2" t="s">
        <v>33</v>
      </c>
      <c r="B25" s="4"/>
      <c r="C25" s="4">
        <v>1234900</v>
      </c>
      <c r="D25" s="4"/>
      <c r="E25" s="4">
        <v>539100</v>
      </c>
      <c r="F25" s="4"/>
      <c r="G25" s="4">
        <v>449000</v>
      </c>
      <c r="H25" s="4"/>
      <c r="I25" s="4">
        <v>500000</v>
      </c>
      <c r="J25" s="4"/>
      <c r="K25" s="4">
        <v>200000</v>
      </c>
      <c r="L25" s="4">
        <f t="shared" ref="L25:M25" si="16">B25+D25+F25+H25</f>
        <v>0</v>
      </c>
      <c r="M25" s="3">
        <f t="shared" si="16"/>
        <v>2723000</v>
      </c>
      <c r="N25" s="8" t="e">
        <f t="shared" si="4"/>
        <v>#REF!</v>
      </c>
      <c r="O25" s="1"/>
      <c r="P25" s="1"/>
      <c r="Q25" s="1"/>
      <c r="R25" s="1"/>
      <c r="S25" s="1"/>
      <c r="T25" s="1"/>
      <c r="U25" s="1"/>
      <c r="V25" s="1"/>
      <c r="W25" s="1"/>
    </row>
    <row r="26" spans="1:23" ht="24.75" customHeight="1" x14ac:dyDescent="0.6">
      <c r="A26" s="20" t="s">
        <v>2</v>
      </c>
      <c r="B26" s="18" t="s">
        <v>4</v>
      </c>
      <c r="C26" s="19"/>
      <c r="D26" s="18" t="s">
        <v>5</v>
      </c>
      <c r="E26" s="19"/>
      <c r="F26" s="18" t="s">
        <v>6</v>
      </c>
      <c r="G26" s="19"/>
      <c r="H26" s="18" t="s">
        <v>7</v>
      </c>
      <c r="I26" s="19"/>
      <c r="J26" s="18" t="s">
        <v>46</v>
      </c>
      <c r="K26" s="19"/>
      <c r="L26" s="18" t="s">
        <v>10</v>
      </c>
      <c r="M26" s="19"/>
      <c r="N26" s="7" t="s">
        <v>47</v>
      </c>
      <c r="O26" s="1"/>
      <c r="P26" s="1"/>
      <c r="Q26" s="1"/>
      <c r="R26" s="1"/>
      <c r="S26" s="1"/>
      <c r="T26" s="1"/>
      <c r="U26" s="1"/>
      <c r="V26" s="1"/>
      <c r="W26" s="1"/>
    </row>
    <row r="27" spans="1:23" ht="24.75" customHeight="1" x14ac:dyDescent="0.6">
      <c r="A27" s="21"/>
      <c r="B27" s="6" t="s">
        <v>13</v>
      </c>
      <c r="C27" s="6" t="s">
        <v>14</v>
      </c>
      <c r="D27" s="6" t="s">
        <v>13</v>
      </c>
      <c r="E27" s="6" t="s">
        <v>14</v>
      </c>
      <c r="F27" s="6" t="s">
        <v>13</v>
      </c>
      <c r="G27" s="6" t="s">
        <v>14</v>
      </c>
      <c r="H27" s="6" t="s">
        <v>13</v>
      </c>
      <c r="I27" s="6" t="s">
        <v>14</v>
      </c>
      <c r="J27" s="6" t="s">
        <v>13</v>
      </c>
      <c r="K27" s="6" t="s">
        <v>14</v>
      </c>
      <c r="L27" s="6" t="s">
        <v>15</v>
      </c>
      <c r="M27" s="6" t="s">
        <v>36</v>
      </c>
      <c r="N27" s="7" t="s">
        <v>17</v>
      </c>
      <c r="O27" s="1"/>
      <c r="P27" s="1"/>
      <c r="Q27" s="1"/>
      <c r="R27" s="1"/>
      <c r="S27" s="1"/>
      <c r="T27" s="1"/>
      <c r="U27" s="1"/>
      <c r="V27" s="1"/>
      <c r="W27" s="1"/>
    </row>
    <row r="28" spans="1:23" ht="24.75" customHeight="1" x14ac:dyDescent="0.6">
      <c r="A28" s="2" t="s">
        <v>34</v>
      </c>
      <c r="B28" s="4">
        <v>141400</v>
      </c>
      <c r="C28" s="4">
        <v>14356</v>
      </c>
      <c r="D28" s="4">
        <v>108110</v>
      </c>
      <c r="E28" s="4">
        <v>87469</v>
      </c>
      <c r="F28" s="4">
        <v>115671</v>
      </c>
      <c r="G28" s="4">
        <v>44400</v>
      </c>
      <c r="H28" s="4">
        <v>162155</v>
      </c>
      <c r="I28" s="4">
        <v>8818</v>
      </c>
      <c r="J28" s="4">
        <v>72401</v>
      </c>
      <c r="K28" s="4">
        <v>50235</v>
      </c>
      <c r="L28" s="4">
        <f t="shared" ref="L28:M28" si="17">B28+D28+F28+H28</f>
        <v>527336</v>
      </c>
      <c r="M28" s="4">
        <f t="shared" si="17"/>
        <v>155043</v>
      </c>
      <c r="N28" s="7" t="e">
        <f>#REF!+L28-M28</f>
        <v>#REF!</v>
      </c>
      <c r="O28" s="1"/>
      <c r="P28" s="1"/>
      <c r="Q28" s="1"/>
      <c r="R28" s="1"/>
      <c r="S28" s="1"/>
      <c r="T28" s="1"/>
      <c r="U28" s="1"/>
      <c r="V28" s="1"/>
      <c r="W28" s="1"/>
    </row>
    <row r="29" spans="1:23" ht="24.75" customHeight="1" x14ac:dyDescent="0.6">
      <c r="A29" s="2" t="s">
        <v>37</v>
      </c>
      <c r="B29" s="4">
        <v>976950</v>
      </c>
      <c r="C29" s="4"/>
      <c r="D29" s="4">
        <v>1603243</v>
      </c>
      <c r="E29" s="4"/>
      <c r="F29" s="4">
        <v>2511930</v>
      </c>
      <c r="G29" s="4"/>
      <c r="H29" s="4">
        <v>1297141</v>
      </c>
      <c r="I29" s="4"/>
      <c r="J29" s="4">
        <v>1012908</v>
      </c>
      <c r="K29" s="4"/>
      <c r="L29" s="4">
        <f t="shared" ref="L29:M29" si="18">B29+D29+F29+H29</f>
        <v>6389264</v>
      </c>
      <c r="M29" s="4">
        <f t="shared" si="18"/>
        <v>0</v>
      </c>
      <c r="N29" s="8" t="e">
        <f>#REF!+L29</f>
        <v>#REF!</v>
      </c>
      <c r="O29" s="1"/>
      <c r="P29" s="1"/>
      <c r="Q29" s="1"/>
      <c r="R29" s="1"/>
      <c r="S29" s="1"/>
      <c r="T29" s="1"/>
      <c r="U29" s="1"/>
      <c r="V29" s="1"/>
      <c r="W29" s="1"/>
    </row>
    <row r="30" spans="1:23" ht="24.75" customHeight="1" x14ac:dyDescent="0.6">
      <c r="A30" s="20" t="s">
        <v>2</v>
      </c>
      <c r="B30" s="18" t="s">
        <v>4</v>
      </c>
      <c r="C30" s="19"/>
      <c r="D30" s="18" t="s">
        <v>5</v>
      </c>
      <c r="E30" s="19"/>
      <c r="F30" s="18" t="s">
        <v>6</v>
      </c>
      <c r="G30" s="19"/>
      <c r="H30" s="18" t="s">
        <v>7</v>
      </c>
      <c r="I30" s="19"/>
      <c r="J30" s="18" t="s">
        <v>46</v>
      </c>
      <c r="K30" s="19"/>
      <c r="L30" s="4"/>
      <c r="M30" s="4"/>
      <c r="N30" s="8"/>
      <c r="O30" s="1"/>
      <c r="P30" s="1"/>
      <c r="Q30" s="1"/>
      <c r="R30" s="1"/>
      <c r="S30" s="1"/>
      <c r="T30" s="1"/>
      <c r="U30" s="1"/>
      <c r="V30" s="1"/>
      <c r="W30" s="1"/>
    </row>
    <row r="31" spans="1:23" ht="24.75" customHeight="1" x14ac:dyDescent="0.6">
      <c r="A31" s="21"/>
      <c r="B31" s="6"/>
      <c r="C31" s="6"/>
      <c r="D31" s="6"/>
      <c r="E31" s="6"/>
      <c r="F31" s="6"/>
      <c r="G31" s="6"/>
      <c r="H31" s="6"/>
      <c r="I31" s="6"/>
      <c r="J31" s="6"/>
      <c r="K31" s="6" t="s">
        <v>14</v>
      </c>
      <c r="L31" s="4"/>
      <c r="M31" s="4"/>
      <c r="N31" s="8"/>
      <c r="O31" s="1"/>
      <c r="P31" s="1"/>
      <c r="Q31" s="1"/>
      <c r="R31" s="1"/>
      <c r="S31" s="1"/>
      <c r="T31" s="1"/>
      <c r="U31" s="1"/>
      <c r="V31" s="1"/>
      <c r="W31" s="1"/>
    </row>
    <row r="32" spans="1:23" ht="24.75" customHeight="1" x14ac:dyDescent="0.6">
      <c r="A32" s="2" t="s">
        <v>38</v>
      </c>
      <c r="B32" s="4">
        <v>18842003</v>
      </c>
      <c r="C32" s="4"/>
      <c r="D32" s="4">
        <f>17669579+294772+2069418</f>
        <v>20033769</v>
      </c>
      <c r="E32" s="4"/>
      <c r="F32" s="4">
        <v>20683691</v>
      </c>
      <c r="G32" s="4"/>
      <c r="H32" s="3">
        <v>21485687</v>
      </c>
      <c r="I32" s="4"/>
      <c r="J32" s="4">
        <v>13020997</v>
      </c>
      <c r="K32" s="4"/>
      <c r="L32" s="4">
        <f t="shared" ref="L32:M32" si="19">B32+D32+F32+H32</f>
        <v>81045150</v>
      </c>
      <c r="M32" s="4">
        <f t="shared" si="19"/>
        <v>0</v>
      </c>
      <c r="N32" s="8">
        <f>B32+D32+F32+H32</f>
        <v>81045150</v>
      </c>
      <c r="O32" s="1"/>
      <c r="P32" s="1"/>
      <c r="Q32" s="1"/>
      <c r="R32" s="1"/>
      <c r="S32" s="1"/>
      <c r="T32" s="1"/>
      <c r="U32" s="1"/>
      <c r="V32" s="1"/>
      <c r="W32" s="1"/>
    </row>
    <row r="33" spans="1:23" ht="24.75" customHeight="1" x14ac:dyDescent="0.6">
      <c r="A33" s="20" t="s">
        <v>2</v>
      </c>
      <c r="B33" s="18" t="s">
        <v>4</v>
      </c>
      <c r="C33" s="19"/>
      <c r="D33" s="18" t="s">
        <v>5</v>
      </c>
      <c r="E33" s="19"/>
      <c r="F33" s="18" t="s">
        <v>6</v>
      </c>
      <c r="G33" s="19"/>
      <c r="H33" s="18" t="s">
        <v>7</v>
      </c>
      <c r="I33" s="19"/>
      <c r="J33" s="18" t="s">
        <v>46</v>
      </c>
      <c r="K33" s="19"/>
      <c r="L33" s="4"/>
      <c r="M33" s="4"/>
      <c r="N33" s="8"/>
      <c r="O33" s="1"/>
      <c r="P33" s="1"/>
      <c r="Q33" s="1"/>
      <c r="R33" s="1"/>
      <c r="S33" s="1"/>
      <c r="T33" s="1"/>
      <c r="U33" s="1"/>
      <c r="V33" s="1"/>
      <c r="W33" s="1"/>
    </row>
    <row r="34" spans="1:23" ht="24.75" customHeight="1" x14ac:dyDescent="0.6">
      <c r="A34" s="21"/>
      <c r="B34" s="6"/>
      <c r="C34" s="6"/>
      <c r="D34" s="6"/>
      <c r="E34" s="6"/>
      <c r="F34" s="6"/>
      <c r="G34" s="6"/>
      <c r="H34" s="6"/>
      <c r="I34" s="6"/>
      <c r="J34" s="6"/>
      <c r="K34" s="6" t="s">
        <v>14</v>
      </c>
      <c r="L34" s="4"/>
      <c r="M34" s="4"/>
      <c r="N34" s="8"/>
      <c r="O34" s="1"/>
      <c r="P34" s="1"/>
      <c r="Q34" s="1"/>
      <c r="R34" s="1"/>
      <c r="S34" s="1"/>
      <c r="T34" s="1"/>
      <c r="U34" s="1"/>
      <c r="V34" s="1"/>
      <c r="W34" s="1"/>
    </row>
    <row r="35" spans="1:23" ht="24.75" customHeight="1" x14ac:dyDescent="0.6">
      <c r="A35" s="2" t="s">
        <v>39</v>
      </c>
      <c r="B35" s="4">
        <v>8504401</v>
      </c>
      <c r="C35" s="4"/>
      <c r="D35" s="4">
        <f>67806+6998244</f>
        <v>7066050</v>
      </c>
      <c r="E35" s="4"/>
      <c r="F35" s="4">
        <v>10020798</v>
      </c>
      <c r="G35" s="4"/>
      <c r="H35" s="4">
        <v>11365009</v>
      </c>
      <c r="I35" s="4"/>
      <c r="J35" s="4">
        <v>2577142</v>
      </c>
      <c r="K35" s="4"/>
      <c r="L35" s="3">
        <f t="shared" ref="L35:M35" si="20">B35+D35+F35+H35</f>
        <v>36956258</v>
      </c>
      <c r="M35" s="4">
        <f t="shared" si="20"/>
        <v>0</v>
      </c>
      <c r="N35" s="8">
        <f>B35+D35+F35+H35</f>
        <v>36956258</v>
      </c>
      <c r="O35" s="1"/>
      <c r="P35" s="1"/>
      <c r="Q35" s="1"/>
      <c r="R35" s="1"/>
      <c r="S35" s="1"/>
      <c r="T35" s="1"/>
      <c r="U35" s="1"/>
      <c r="V35" s="1"/>
      <c r="W35" s="1"/>
    </row>
    <row r="36" spans="1:23" ht="24.75" customHeight="1" x14ac:dyDescent="0.6">
      <c r="A36" s="20" t="s">
        <v>2</v>
      </c>
      <c r="B36" s="18" t="s">
        <v>4</v>
      </c>
      <c r="C36" s="19"/>
      <c r="D36" s="18" t="s">
        <v>5</v>
      </c>
      <c r="E36" s="19"/>
      <c r="F36" s="18" t="s">
        <v>6</v>
      </c>
      <c r="G36" s="19"/>
      <c r="H36" s="18" t="s">
        <v>7</v>
      </c>
      <c r="I36" s="19"/>
      <c r="J36" s="18" t="s">
        <v>46</v>
      </c>
      <c r="K36" s="19"/>
      <c r="L36" s="3"/>
      <c r="M36" s="4"/>
      <c r="N36" s="8"/>
      <c r="O36" s="1" t="s">
        <v>1</v>
      </c>
      <c r="P36" s="1"/>
      <c r="Q36" s="1"/>
      <c r="R36" s="1"/>
      <c r="S36" s="1"/>
      <c r="T36" s="1"/>
      <c r="U36" s="1"/>
      <c r="V36" s="1"/>
      <c r="W36" s="1"/>
    </row>
    <row r="37" spans="1:23" ht="24.75" customHeight="1" x14ac:dyDescent="0.6">
      <c r="A37" s="21"/>
      <c r="B37" s="6"/>
      <c r="C37" s="6"/>
      <c r="D37" s="6"/>
      <c r="E37" s="6"/>
      <c r="F37" s="6"/>
      <c r="G37" s="6"/>
      <c r="H37" s="6"/>
      <c r="I37" s="6"/>
      <c r="J37" s="6"/>
      <c r="K37" s="6" t="s">
        <v>14</v>
      </c>
      <c r="L37" s="3"/>
      <c r="M37" s="4"/>
      <c r="N37" s="8"/>
      <c r="O37" s="1" t="s">
        <v>1</v>
      </c>
      <c r="P37" s="1"/>
      <c r="Q37" s="1"/>
      <c r="R37" s="1"/>
      <c r="S37" s="1"/>
      <c r="T37" s="1"/>
      <c r="U37" s="1"/>
      <c r="V37" s="1"/>
      <c r="W37" s="1"/>
    </row>
    <row r="38" spans="1:23" ht="24.75" customHeight="1" x14ac:dyDescent="0.6">
      <c r="A38" s="2" t="s">
        <v>40</v>
      </c>
      <c r="B38" s="4">
        <v>10337601</v>
      </c>
      <c r="C38" s="4"/>
      <c r="D38" s="4">
        <v>13314405</v>
      </c>
      <c r="E38" s="4"/>
      <c r="F38" s="4">
        <v>10662893</v>
      </c>
      <c r="G38" s="4"/>
      <c r="H38" s="4">
        <v>10120676</v>
      </c>
      <c r="I38" s="4"/>
      <c r="J38" s="4">
        <v>10443854</v>
      </c>
      <c r="K38" s="4"/>
      <c r="L38" s="4">
        <f t="shared" ref="L38:M38" si="21">B38+D38+F38+H38</f>
        <v>44435575</v>
      </c>
      <c r="M38" s="4">
        <f t="shared" si="21"/>
        <v>0</v>
      </c>
      <c r="N38" s="8">
        <f>B38+D38+F38+H38</f>
        <v>44435575</v>
      </c>
      <c r="O38" s="1"/>
      <c r="P38" s="1"/>
      <c r="Q38" s="1"/>
      <c r="R38" s="1"/>
      <c r="S38" s="1"/>
      <c r="T38" s="1"/>
      <c r="U38" s="1"/>
      <c r="V38" s="1"/>
      <c r="W38" s="1"/>
    </row>
    <row r="39" spans="1:23" ht="24.75" customHeight="1" x14ac:dyDescent="0.6">
      <c r="A39" s="2" t="s">
        <v>42</v>
      </c>
      <c r="B39" s="11">
        <v>5.7500000000000002E-2</v>
      </c>
      <c r="C39" s="12"/>
      <c r="D39" s="13">
        <v>0.06</v>
      </c>
      <c r="E39" s="12"/>
      <c r="F39" s="11">
        <v>5.5E-2</v>
      </c>
      <c r="G39" s="12"/>
      <c r="H39" s="13">
        <v>0.05</v>
      </c>
      <c r="I39" s="12"/>
      <c r="J39" s="12"/>
      <c r="K39" s="12"/>
      <c r="L39" s="2"/>
      <c r="M39" s="2" t="s">
        <v>43</v>
      </c>
      <c r="N39" s="14">
        <v>5.5599999999999997E-2</v>
      </c>
      <c r="O39" s="1"/>
      <c r="P39" s="1"/>
      <c r="Q39" s="1"/>
      <c r="R39" s="1"/>
      <c r="S39" s="1"/>
      <c r="T39" s="1"/>
      <c r="U39" s="1"/>
      <c r="V39" s="1"/>
      <c r="W39" s="1"/>
    </row>
    <row r="40" spans="1:23" ht="24.75" customHeight="1" x14ac:dyDescent="0.6">
      <c r="A40" s="2" t="s">
        <v>44</v>
      </c>
      <c r="B40" s="12">
        <v>10</v>
      </c>
      <c r="C40" s="12"/>
      <c r="D40" s="12">
        <v>12</v>
      </c>
      <c r="E40" s="12"/>
      <c r="F40" s="12">
        <v>7</v>
      </c>
      <c r="G40" s="12"/>
      <c r="H40" s="12">
        <v>7</v>
      </c>
      <c r="I40" s="12"/>
      <c r="J40" s="12"/>
      <c r="K40" s="12"/>
      <c r="L40" s="2"/>
      <c r="M40" s="2" t="s">
        <v>43</v>
      </c>
      <c r="N40" s="15">
        <v>0.09</v>
      </c>
      <c r="O40" s="1"/>
      <c r="P40" s="1"/>
      <c r="Q40" s="1"/>
      <c r="R40" s="1"/>
      <c r="S40" s="1"/>
      <c r="T40" s="1"/>
      <c r="U40" s="1"/>
      <c r="V40" s="1"/>
      <c r="W40" s="1"/>
    </row>
    <row r="41" spans="1:23" ht="24.75" customHeight="1" x14ac:dyDescent="0.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4.75" customHeight="1" x14ac:dyDescent="0.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24.75" customHeight="1" x14ac:dyDescent="0.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24.75" customHeight="1" x14ac:dyDescent="0.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24.75" customHeight="1" x14ac:dyDescent="0.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24.75" customHeight="1" x14ac:dyDescent="0.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24.75" customHeight="1" x14ac:dyDescent="0.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24.75" customHeight="1" x14ac:dyDescent="0.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24.75" customHeight="1" x14ac:dyDescent="0.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24.75" customHeight="1" x14ac:dyDescent="0.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24.75" customHeight="1" x14ac:dyDescent="0.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24.75" customHeight="1" x14ac:dyDescent="0.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24.75" customHeight="1" x14ac:dyDescent="0.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24.75" customHeight="1" x14ac:dyDescent="0.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24.75" customHeight="1" x14ac:dyDescent="0.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24.75" customHeight="1" x14ac:dyDescent="0.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24.75" customHeight="1" x14ac:dyDescent="0.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24.75" customHeight="1" x14ac:dyDescent="0.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24.75" customHeight="1" x14ac:dyDescent="0.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24.75" customHeight="1" x14ac:dyDescent="0.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24.75" customHeight="1" x14ac:dyDescent="0.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24.75" customHeight="1" x14ac:dyDescent="0.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24.75" customHeight="1" x14ac:dyDescent="0.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24.75" customHeight="1" x14ac:dyDescent="0.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24.75" customHeight="1" x14ac:dyDescent="0.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24.75" customHeight="1" x14ac:dyDescent="0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24.75" customHeight="1" x14ac:dyDescent="0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24.75" customHeight="1" x14ac:dyDescent="0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24.75" customHeight="1" x14ac:dyDescent="0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24.75" customHeight="1" x14ac:dyDescent="0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24.75" customHeight="1" x14ac:dyDescent="0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24.75" customHeight="1" x14ac:dyDescent="0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24.75" customHeight="1" x14ac:dyDescent="0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24.75" customHeight="1" x14ac:dyDescent="0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24.75" customHeight="1" x14ac:dyDescent="0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24.75" customHeight="1" x14ac:dyDescent="0.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24.75" customHeight="1" x14ac:dyDescent="0.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24.75" customHeight="1" x14ac:dyDescent="0.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24.75" customHeight="1" x14ac:dyDescent="0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24.75" customHeight="1" x14ac:dyDescent="0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24.75" customHeight="1" x14ac:dyDescent="0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24.75" customHeight="1" x14ac:dyDescent="0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24.75" customHeight="1" x14ac:dyDescent="0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24.75" customHeight="1" x14ac:dyDescent="0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24.75" customHeight="1" x14ac:dyDescent="0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24.75" customHeight="1" x14ac:dyDescent="0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24.75" customHeight="1" x14ac:dyDescent="0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24.75" customHeight="1" x14ac:dyDescent="0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24.75" customHeight="1" x14ac:dyDescent="0.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24.75" customHeight="1" x14ac:dyDescent="0.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24.75" customHeight="1" x14ac:dyDescent="0.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24.75" customHeight="1" x14ac:dyDescent="0.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24.75" customHeight="1" x14ac:dyDescent="0.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24.75" customHeight="1" x14ac:dyDescent="0.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24.75" customHeight="1" x14ac:dyDescent="0.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24.75" customHeight="1" x14ac:dyDescent="0.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24.75" customHeight="1" x14ac:dyDescent="0.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24.75" customHeight="1" x14ac:dyDescent="0.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24.75" customHeight="1" x14ac:dyDescent="0.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24.75" customHeight="1" x14ac:dyDescent="0.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</sheetData>
  <mergeCells count="51">
    <mergeCell ref="H26:I26"/>
    <mergeCell ref="D30:E30"/>
    <mergeCell ref="F30:G30"/>
    <mergeCell ref="B30:C30"/>
    <mergeCell ref="H30:I30"/>
    <mergeCell ref="L26:M26"/>
    <mergeCell ref="J30:K30"/>
    <mergeCell ref="J26:K26"/>
    <mergeCell ref="A33:A34"/>
    <mergeCell ref="A36:A37"/>
    <mergeCell ref="B36:C36"/>
    <mergeCell ref="D36:E36"/>
    <mergeCell ref="F36:G36"/>
    <mergeCell ref="H36:I36"/>
    <mergeCell ref="J36:K36"/>
    <mergeCell ref="H33:I33"/>
    <mergeCell ref="J33:K33"/>
    <mergeCell ref="B33:C33"/>
    <mergeCell ref="D33:E33"/>
    <mergeCell ref="F33:G33"/>
    <mergeCell ref="B26:C26"/>
    <mergeCell ref="A30:A31"/>
    <mergeCell ref="A26:A27"/>
    <mergeCell ref="F8:G8"/>
    <mergeCell ref="B8:C8"/>
    <mergeCell ref="D8:E8"/>
    <mergeCell ref="A8:A9"/>
    <mergeCell ref="A11:A12"/>
    <mergeCell ref="B11:C11"/>
    <mergeCell ref="D11:E11"/>
    <mergeCell ref="F11:G11"/>
    <mergeCell ref="D26:E26"/>
    <mergeCell ref="F26:G26"/>
    <mergeCell ref="J11:K11"/>
    <mergeCell ref="H8:I8"/>
    <mergeCell ref="B5:C5"/>
    <mergeCell ref="D5:E5"/>
    <mergeCell ref="F5:G5"/>
    <mergeCell ref="H5:I5"/>
    <mergeCell ref="H11:I11"/>
    <mergeCell ref="A1:N1"/>
    <mergeCell ref="L2:M2"/>
    <mergeCell ref="J2:K2"/>
    <mergeCell ref="J8:K8"/>
    <mergeCell ref="J5:K5"/>
    <mergeCell ref="F2:G2"/>
    <mergeCell ref="H2:I2"/>
    <mergeCell ref="A5:A6"/>
    <mergeCell ref="A2:A3"/>
    <mergeCell ref="B2:C2"/>
    <mergeCell ref="D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ข้อมูลหลัก</vt:lpstr>
      <vt:lpstr>กราฟ</vt:lpstr>
      <vt:lpstr>Sheet1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BandungNB1</dc:creator>
  <cp:lastModifiedBy>YinG 2013</cp:lastModifiedBy>
  <cp:lastPrinted>2017-09-11T08:00:49Z</cp:lastPrinted>
  <dcterms:created xsi:type="dcterms:W3CDTF">2017-09-04T05:28:08Z</dcterms:created>
  <dcterms:modified xsi:type="dcterms:W3CDTF">2017-12-08T07:41:54Z</dcterms:modified>
</cp:coreProperties>
</file>