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inG 2013\Desktop\"/>
    </mc:Choice>
  </mc:AlternateContent>
  <bookViews>
    <workbookView xWindow="0" yWindow="0" windowWidth="20490" windowHeight="8970"/>
  </bookViews>
  <sheets>
    <sheet name="ข้อมูลหลัก" sheetId="1" r:id="rId1"/>
    <sheet name="กราฟ" sheetId="3" r:id="rId2"/>
    <sheet name="ผลการดำเนินงาน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2" l="1"/>
  <c r="K38" i="2"/>
  <c r="J38" i="2"/>
  <c r="K35" i="2"/>
  <c r="D35" i="2"/>
  <c r="L35" i="2" s="1"/>
  <c r="K32" i="2"/>
  <c r="D32" i="2"/>
  <c r="L32" i="2" s="1"/>
  <c r="K29" i="2"/>
  <c r="J29" i="2"/>
  <c r="L29" i="2" s="1"/>
  <c r="K28" i="2"/>
  <c r="J28" i="2"/>
  <c r="K25" i="2"/>
  <c r="J25" i="2"/>
  <c r="K24" i="2"/>
  <c r="L24" i="2" s="1"/>
  <c r="J24" i="2"/>
  <c r="K23" i="2"/>
  <c r="J23" i="2"/>
  <c r="K22" i="2"/>
  <c r="J22" i="2"/>
  <c r="K21" i="2"/>
  <c r="J21" i="2"/>
  <c r="L20" i="2"/>
  <c r="K20" i="2"/>
  <c r="J20" i="2"/>
  <c r="K19" i="2"/>
  <c r="J19" i="2"/>
  <c r="K18" i="2"/>
  <c r="J18" i="2"/>
  <c r="L18" i="2" s="1"/>
  <c r="K17" i="2"/>
  <c r="J17" i="2"/>
  <c r="K16" i="2"/>
  <c r="L16" i="2" s="1"/>
  <c r="J16" i="2"/>
  <c r="K15" i="2"/>
  <c r="L15" i="2" s="1"/>
  <c r="J15" i="2"/>
  <c r="K14" i="2"/>
  <c r="J14" i="2"/>
  <c r="L14" i="2" s="1"/>
  <c r="K13" i="2"/>
  <c r="L13" i="2" s="1"/>
  <c r="J13" i="2"/>
  <c r="I10" i="2"/>
  <c r="G10" i="2"/>
  <c r="E10" i="2"/>
  <c r="K10" i="2" s="1"/>
  <c r="D10" i="2"/>
  <c r="J10" i="2" s="1"/>
  <c r="C10" i="2"/>
  <c r="K7" i="2"/>
  <c r="J7" i="2"/>
  <c r="L7" i="2" s="1"/>
  <c r="K4" i="2"/>
  <c r="J4" i="2"/>
  <c r="L17" i="2" l="1"/>
  <c r="J32" i="2"/>
  <c r="L21" i="2"/>
  <c r="L23" i="2"/>
  <c r="L28" i="2"/>
  <c r="L19" i="2"/>
  <c r="L22" i="2"/>
  <c r="L25" i="2"/>
  <c r="J35" i="2"/>
  <c r="K23" i="1"/>
  <c r="M26" i="1"/>
  <c r="M24" i="1"/>
  <c r="M23" i="1"/>
  <c r="L11" i="1"/>
  <c r="M11" i="1" s="1"/>
  <c r="L12" i="1"/>
  <c r="L13" i="1"/>
  <c r="L14" i="1"/>
  <c r="L15" i="1"/>
  <c r="M15" i="1" s="1"/>
  <c r="L16" i="1"/>
  <c r="L17" i="1"/>
  <c r="L18" i="1"/>
  <c r="L19" i="1"/>
  <c r="M19" i="1" s="1"/>
  <c r="L22" i="1"/>
  <c r="L23" i="1"/>
  <c r="L24" i="1"/>
  <c r="L25" i="1"/>
  <c r="L26" i="1"/>
  <c r="K11" i="1"/>
  <c r="K12" i="1"/>
  <c r="K13" i="1"/>
  <c r="K14" i="1"/>
  <c r="K15" i="1"/>
  <c r="K16" i="1"/>
  <c r="K17" i="1"/>
  <c r="K18" i="1"/>
  <c r="K19" i="1"/>
  <c r="K22" i="1"/>
  <c r="M22" i="1" s="1"/>
  <c r="K26" i="1"/>
  <c r="L8" i="1"/>
  <c r="M8" i="1" s="1"/>
  <c r="L9" i="1"/>
  <c r="M9" i="1" s="1"/>
  <c r="L10" i="1"/>
  <c r="M10" i="1" s="1"/>
  <c r="K8" i="1"/>
  <c r="K9" i="1"/>
  <c r="K10" i="1"/>
  <c r="K6" i="1"/>
  <c r="L4" i="1"/>
  <c r="K4" i="1"/>
  <c r="B25" i="1"/>
  <c r="B24" i="1"/>
  <c r="E24" i="1"/>
  <c r="K24" i="1" s="1"/>
  <c r="J6" i="1"/>
  <c r="H6" i="1"/>
  <c r="E25" i="1"/>
  <c r="M25" i="1" s="1"/>
  <c r="F6" i="1"/>
  <c r="E6" i="1"/>
  <c r="D6" i="1"/>
  <c r="L6" i="1" s="1"/>
  <c r="L7" i="1"/>
  <c r="M7" i="1" s="1"/>
  <c r="K7" i="1"/>
  <c r="L5" i="1"/>
  <c r="K5" i="1"/>
  <c r="M5" i="1" s="1"/>
  <c r="K25" i="1" l="1"/>
  <c r="B26" i="1"/>
  <c r="M17" i="1"/>
  <c r="M13" i="1"/>
  <c r="M18" i="1"/>
  <c r="M14" i="1"/>
  <c r="M16" i="1"/>
  <c r="M12" i="1"/>
</calcChain>
</file>

<file path=xl/sharedStrings.xml><?xml version="1.0" encoding="utf-8"?>
<sst xmlns="http://schemas.openxmlformats.org/spreadsheetml/2006/main" count="186" uniqueCount="48">
  <si>
    <t>รายการ</t>
  </si>
  <si>
    <t>รับ</t>
  </si>
  <si>
    <t>ถอน/จ่าย</t>
  </si>
  <si>
    <t>เงินรับฝาก</t>
  </si>
  <si>
    <t>ลูกหนี้ค้างนาน</t>
  </si>
  <si>
    <t>ลูกหนี้สินเชื่อปุ๋ย</t>
  </si>
  <si>
    <t>ลูกหนี้เงินกู้รายวัน</t>
  </si>
  <si>
    <t>ลูกหนี้การค้า</t>
  </si>
  <si>
    <t>คุรุภัณฑ์สำนักงาน</t>
  </si>
  <si>
    <t>ยานพาหนะ</t>
  </si>
  <si>
    <t>ถือหุ้น ช.ส.ค.</t>
  </si>
  <si>
    <t>ทุนสำรอง</t>
  </si>
  <si>
    <t>รวมรายได้</t>
  </si>
  <si>
    <t>รวมค่าใช้จ่าย</t>
  </si>
  <si>
    <t>เงินเฉลี่ยคืน</t>
  </si>
  <si>
    <t>ยอดยกมา</t>
  </si>
  <si>
    <t>เงินสะสมค่าหุ้น</t>
  </si>
  <si>
    <t>ปี 2555</t>
  </si>
  <si>
    <t>ปี 2556</t>
  </si>
  <si>
    <t>ปี 2557</t>
  </si>
  <si>
    <t>ปี 2558</t>
  </si>
  <si>
    <t>ปี 2559</t>
  </si>
  <si>
    <t>รวมรับ</t>
  </si>
  <si>
    <t>รวมถอน</t>
  </si>
  <si>
    <t>การเพิ่มสมาชิก</t>
  </si>
  <si>
    <t>สรุปผลรวม</t>
  </si>
  <si>
    <t>ผลการดำเนินงานสหกรณ์เครดิตยูเนี่ยนบ้านดุงสามัคคี จำกัด  ตั้งแต่ปี พ.ศ. 2556-2559</t>
  </si>
  <si>
    <t>31/12/2559</t>
  </si>
  <si>
    <t>กำไรสุทธิประจำปี</t>
  </si>
  <si>
    <t>อัตราเงินปันผล</t>
  </si>
  <si>
    <t>เฉลี่ย</t>
  </si>
  <si>
    <t>คงเหลือ</t>
  </si>
  <si>
    <t>เงินให้สมาชิกกู้</t>
  </si>
  <si>
    <t>ลูกหนี้อาหารสัตว์</t>
  </si>
  <si>
    <t>ลูกหนี้การเกษตร</t>
  </si>
  <si>
    <t>ลูกหนี้คำพิพากษา</t>
  </si>
  <si>
    <t>ยืมทดรอง สก.5</t>
  </si>
  <si>
    <t>ทดรองจ่ายดำเนินคดี</t>
  </si>
  <si>
    <t>กองทุนหนี้สูญ</t>
  </si>
  <si>
    <t xml:space="preserve"> </t>
  </si>
  <si>
    <t>เข้าใหม่</t>
  </si>
  <si>
    <t>ลาออก</t>
  </si>
  <si>
    <t>สะสมหุ้น</t>
  </si>
  <si>
    <t>ถอนหุ้น</t>
  </si>
  <si>
    <t>ฝาก</t>
  </si>
  <si>
    <t>ถอน</t>
  </si>
  <si>
    <t>ชำระคืน</t>
  </si>
  <si>
    <t>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</si>
</sst>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Niramit AS"/>
    </font>
    <font>
      <b/>
      <sz val="14"/>
      <color theme="1"/>
      <name val="TH Niramit AS"/>
    </font>
    <font>
      <sz val="20"/>
      <color theme="1"/>
      <name val="TH Niramit AS"/>
    </font>
    <font>
      <sz val="16"/>
      <color theme="1"/>
      <name val="Tahoma"/>
      <family val="2"/>
    </font>
    <font>
      <b/>
      <sz val="20"/>
      <color theme="1"/>
      <name val="TH Niramit AS"/>
    </font>
    <font>
      <sz val="20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2" xfId="0" applyFont="1" applyBorder="1"/>
    <xf numFmtId="0" fontId="2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4" fillId="0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2" fillId="2" borderId="2" xfId="1" applyNumberFormat="1" applyFont="1" applyFill="1" applyBorder="1"/>
    <xf numFmtId="0" fontId="3" fillId="2" borderId="2" xfId="0" applyFont="1" applyFill="1" applyBorder="1" applyAlignment="1">
      <alignment horizontal="center"/>
    </xf>
    <xf numFmtId="164" fontId="2" fillId="2" borderId="2" xfId="1" applyFont="1" applyFill="1" applyBorder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5" fontId="2" fillId="5" borderId="2" xfId="1" applyNumberFormat="1" applyFont="1" applyFill="1" applyBorder="1"/>
    <xf numFmtId="0" fontId="3" fillId="5" borderId="2" xfId="0" applyFont="1" applyFill="1" applyBorder="1" applyAlignment="1">
      <alignment horizontal="center"/>
    </xf>
    <xf numFmtId="10" fontId="2" fillId="5" borderId="2" xfId="1" applyNumberFormat="1" applyFont="1" applyFill="1" applyBorder="1"/>
    <xf numFmtId="164" fontId="2" fillId="5" borderId="2" xfId="1" applyFont="1" applyFill="1" applyBorder="1"/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65" fontId="2" fillId="7" borderId="2" xfId="1" applyNumberFormat="1" applyFont="1" applyFill="1" applyBorder="1"/>
    <xf numFmtId="0" fontId="3" fillId="7" borderId="2" xfId="0" applyFont="1" applyFill="1" applyBorder="1" applyAlignment="1">
      <alignment horizontal="center"/>
    </xf>
    <xf numFmtId="164" fontId="2" fillId="7" borderId="2" xfId="1" applyFont="1" applyFill="1" applyBorder="1"/>
    <xf numFmtId="9" fontId="2" fillId="2" borderId="2" xfId="1" applyNumberFormat="1" applyFont="1" applyFill="1" applyBorder="1"/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165" fontId="2" fillId="8" borderId="2" xfId="1" applyNumberFormat="1" applyFont="1" applyFill="1" applyBorder="1"/>
    <xf numFmtId="0" fontId="3" fillId="8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165" fontId="2" fillId="9" borderId="2" xfId="1" applyNumberFormat="1" applyFont="1" applyFill="1" applyBorder="1"/>
    <xf numFmtId="0" fontId="3" fillId="9" borderId="2" xfId="0" applyFont="1" applyFill="1" applyBorder="1" applyAlignment="1">
      <alignment horizontal="center"/>
    </xf>
    <xf numFmtId="10" fontId="2" fillId="9" borderId="2" xfId="1" applyNumberFormat="1" applyFont="1" applyFill="1" applyBorder="1"/>
    <xf numFmtId="164" fontId="2" fillId="9" borderId="2" xfId="1" applyFont="1" applyFill="1" applyBorder="1"/>
    <xf numFmtId="9" fontId="2" fillId="7" borderId="2" xfId="1" applyNumberFormat="1" applyFont="1" applyFill="1" applyBorder="1"/>
    <xf numFmtId="165" fontId="2" fillId="8" borderId="2" xfId="0" applyNumberFormat="1" applyFont="1" applyFill="1" applyBorder="1"/>
    <xf numFmtId="0" fontId="2" fillId="8" borderId="2" xfId="0" applyFont="1" applyFill="1" applyBorder="1"/>
    <xf numFmtId="0" fontId="3" fillId="10" borderId="2" xfId="0" applyFont="1" applyFill="1" applyBorder="1" applyAlignment="1">
      <alignment horizontal="center"/>
    </xf>
    <xf numFmtId="165" fontId="3" fillId="10" borderId="2" xfId="1" applyNumberFormat="1" applyFont="1" applyFill="1" applyBorder="1"/>
    <xf numFmtId="165" fontId="3" fillId="10" borderId="2" xfId="0" applyNumberFormat="1" applyFont="1" applyFill="1" applyBorder="1"/>
    <xf numFmtId="10" fontId="3" fillId="10" borderId="2" xfId="0" applyNumberFormat="1" applyFont="1" applyFill="1" applyBorder="1"/>
    <xf numFmtId="9" fontId="3" fillId="10" borderId="2" xfId="1" applyNumberFormat="1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5" fontId="5" fillId="4" borderId="2" xfId="1" applyNumberFormat="1" applyFont="1" applyFill="1" applyBorder="1"/>
    <xf numFmtId="0" fontId="5" fillId="4" borderId="2" xfId="0" applyFont="1" applyFill="1" applyBorder="1" applyAlignment="1">
      <alignment horizontal="center"/>
    </xf>
    <xf numFmtId="10" fontId="5" fillId="4" borderId="2" xfId="1" applyNumberFormat="1" applyFont="1" applyFill="1" applyBorder="1"/>
    <xf numFmtId="164" fontId="5" fillId="4" borderId="2" xfId="1" applyFont="1" applyFill="1" applyBorder="1"/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5" fontId="5" fillId="6" borderId="2" xfId="1" applyNumberFormat="1" applyFont="1" applyFill="1" applyBorder="1"/>
    <xf numFmtId="0" fontId="5" fillId="6" borderId="2" xfId="0" applyFont="1" applyFill="1" applyBorder="1" applyAlignment="1">
      <alignment horizontal="center"/>
    </xf>
    <xf numFmtId="9" fontId="5" fillId="6" borderId="2" xfId="1" applyNumberFormat="1" applyFont="1" applyFill="1" applyBorder="1"/>
    <xf numFmtId="164" fontId="5" fillId="6" borderId="2" xfId="1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5" fontId="5" fillId="2" borderId="2" xfId="1" applyNumberFormat="1" applyFont="1" applyFill="1" applyBorder="1"/>
    <xf numFmtId="0" fontId="5" fillId="2" borderId="2" xfId="0" applyFont="1" applyFill="1" applyBorder="1" applyAlignment="1">
      <alignment horizontal="center"/>
    </xf>
    <xf numFmtId="10" fontId="5" fillId="2" borderId="2" xfId="1" applyNumberFormat="1" applyFont="1" applyFill="1" applyBorder="1"/>
    <xf numFmtId="164" fontId="5" fillId="2" borderId="2" xfId="1" applyFont="1" applyFill="1" applyBorder="1"/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165" fontId="5" fillId="9" borderId="2" xfId="1" applyNumberFormat="1" applyFont="1" applyFill="1" applyBorder="1"/>
    <xf numFmtId="0" fontId="5" fillId="9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65" fontId="5" fillId="8" borderId="2" xfId="1" applyNumberFormat="1" applyFont="1" applyFill="1" applyBorder="1"/>
    <xf numFmtId="0" fontId="5" fillId="8" borderId="2" xfId="0" applyFont="1" applyFill="1" applyBorder="1" applyAlignment="1">
      <alignment horizontal="center"/>
    </xf>
    <xf numFmtId="9" fontId="5" fillId="8" borderId="2" xfId="1" applyNumberFormat="1" applyFont="1" applyFill="1" applyBorder="1"/>
    <xf numFmtId="164" fontId="5" fillId="8" borderId="2" xfId="1" applyFont="1" applyFill="1" applyBorder="1"/>
    <xf numFmtId="165" fontId="5" fillId="9" borderId="2" xfId="0" applyNumberFormat="1" applyFont="1" applyFill="1" applyBorder="1"/>
    <xf numFmtId="0" fontId="5" fillId="9" borderId="2" xfId="0" applyFont="1" applyFill="1" applyBorder="1"/>
    <xf numFmtId="0" fontId="5" fillId="10" borderId="2" xfId="0" applyFont="1" applyFill="1" applyBorder="1" applyAlignment="1">
      <alignment horizontal="center"/>
    </xf>
    <xf numFmtId="165" fontId="5" fillId="10" borderId="2" xfId="1" applyNumberFormat="1" applyFont="1" applyFill="1" applyBorder="1"/>
    <xf numFmtId="165" fontId="5" fillId="10" borderId="2" xfId="0" applyNumberFormat="1" applyFont="1" applyFill="1" applyBorder="1"/>
    <xf numFmtId="10" fontId="5" fillId="10" borderId="2" xfId="0" applyNumberFormat="1" applyFont="1" applyFill="1" applyBorder="1"/>
    <xf numFmtId="9" fontId="5" fillId="10" borderId="2" xfId="1" applyNumberFormat="1" applyFont="1" applyFill="1" applyBorder="1"/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65" fontId="5" fillId="11" borderId="2" xfId="1" applyNumberFormat="1" applyFont="1" applyFill="1" applyBorder="1"/>
    <xf numFmtId="10" fontId="5" fillId="11" borderId="2" xfId="1" applyNumberFormat="1" applyFont="1" applyFill="1" applyBorder="1"/>
    <xf numFmtId="164" fontId="5" fillId="11" borderId="2" xfId="1" applyFont="1" applyFill="1" applyBorder="1"/>
    <xf numFmtId="0" fontId="7" fillId="0" borderId="0" xfId="0" applyFont="1" applyAlignment="1">
      <alignment horizontal="left"/>
    </xf>
    <xf numFmtId="0" fontId="7" fillId="3" borderId="1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spc="2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800" b="1">
                <a:solidFill>
                  <a:sysClr val="windowText" lastClr="000000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ผลการดำเนินงาน 4 ปี</a:t>
            </a:r>
            <a:r>
              <a:rPr lang="en-US" sz="2800" b="1">
                <a:solidFill>
                  <a:sysClr val="windowText" lastClr="000000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 </a:t>
            </a:r>
            <a:r>
              <a:rPr lang="th-TH" sz="2800" b="1">
                <a:solidFill>
                  <a:sysClr val="windowText" lastClr="000000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2556-2559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spc="2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898201962787883E-2"/>
          <c:y val="8.6356424241549712E-2"/>
          <c:w val="0.95848272961997649"/>
          <c:h val="0.67060076890393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ข้อมูลหลัก!$A$4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ข้อมูลหลัก!$B$2:$J$3</c:f>
              <c:multiLvlStrCache>
                <c:ptCount val="9"/>
                <c:lvl>
                  <c:pt idx="0">
                    <c:v>ปี 2555</c:v>
                  </c:pt>
                  <c:pt idx="1">
                    <c:v>รับ</c:v>
                  </c:pt>
                  <c:pt idx="2">
                    <c:v>ถอน/จ่าย</c:v>
                  </c:pt>
                  <c:pt idx="3">
                    <c:v>รับ</c:v>
                  </c:pt>
                  <c:pt idx="4">
                    <c:v>ถอน/จ่าย</c:v>
                  </c:pt>
                  <c:pt idx="5">
                    <c:v>รับ</c:v>
                  </c:pt>
                  <c:pt idx="6">
                    <c:v>ถอน/จ่าย</c:v>
                  </c:pt>
                  <c:pt idx="7">
                    <c:v>รับ</c:v>
                  </c:pt>
                  <c:pt idx="8">
                    <c:v>ถอน/จ่าย</c:v>
                  </c:pt>
                </c:lvl>
                <c:lvl>
                  <c:pt idx="0">
                    <c:v>ยอดยกมา</c:v>
                  </c:pt>
                  <c:pt idx="1">
                    <c:v>ปี 2556</c:v>
                  </c:pt>
                  <c:pt idx="3">
                    <c:v>ปี 2557</c:v>
                  </c:pt>
                  <c:pt idx="5">
                    <c:v>ปี 2558</c:v>
                  </c:pt>
                  <c:pt idx="7">
                    <c:v>ปี 2559</c:v>
                  </c:pt>
                </c:lvl>
              </c:multiLvlStrCache>
            </c:multiLvlStrRef>
          </c:cat>
          <c:val>
            <c:numRef>
              <c:f>ข้อมูลหลัก!$B$4:$J$4</c:f>
              <c:numCache>
                <c:formatCode>_(* #,##0_);_(* \(#,##0\);_(* "-"??_);_(@_)</c:formatCode>
                <c:ptCount val="9"/>
                <c:pt idx="0">
                  <c:v>5151</c:v>
                </c:pt>
                <c:pt idx="1">
                  <c:v>235</c:v>
                </c:pt>
                <c:pt idx="2">
                  <c:v>334</c:v>
                </c:pt>
                <c:pt idx="3">
                  <c:v>324</c:v>
                </c:pt>
                <c:pt idx="4">
                  <c:v>308</c:v>
                </c:pt>
                <c:pt idx="5">
                  <c:v>208</c:v>
                </c:pt>
                <c:pt idx="6">
                  <c:v>334</c:v>
                </c:pt>
                <c:pt idx="7">
                  <c:v>229</c:v>
                </c:pt>
                <c:pt idx="8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FF-46CA-A6B8-06F6DFD939DB}"/>
            </c:ext>
          </c:extLst>
        </c:ser>
        <c:ser>
          <c:idx val="1"/>
          <c:order val="1"/>
          <c:tx>
            <c:strRef>
              <c:f>ข้อมูลหลัก!$A$5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ข้อมูลหลัก!$B$2:$J$3</c:f>
              <c:multiLvlStrCache>
                <c:ptCount val="9"/>
                <c:lvl>
                  <c:pt idx="0">
                    <c:v>ปี 2555</c:v>
                  </c:pt>
                  <c:pt idx="1">
                    <c:v>รับ</c:v>
                  </c:pt>
                  <c:pt idx="2">
                    <c:v>ถอน/จ่าย</c:v>
                  </c:pt>
                  <c:pt idx="3">
                    <c:v>รับ</c:v>
                  </c:pt>
                  <c:pt idx="4">
                    <c:v>ถอน/จ่าย</c:v>
                  </c:pt>
                  <c:pt idx="5">
                    <c:v>รับ</c:v>
                  </c:pt>
                  <c:pt idx="6">
                    <c:v>ถอน/จ่าย</c:v>
                  </c:pt>
                  <c:pt idx="7">
                    <c:v>รับ</c:v>
                  </c:pt>
                  <c:pt idx="8">
                    <c:v>ถอน/จ่าย</c:v>
                  </c:pt>
                </c:lvl>
                <c:lvl>
                  <c:pt idx="0">
                    <c:v>ยอดยกมา</c:v>
                  </c:pt>
                  <c:pt idx="1">
                    <c:v>ปี 2556</c:v>
                  </c:pt>
                  <c:pt idx="3">
                    <c:v>ปี 2557</c:v>
                  </c:pt>
                  <c:pt idx="5">
                    <c:v>ปี 2558</c:v>
                  </c:pt>
                  <c:pt idx="7">
                    <c:v>ปี 2559</c:v>
                  </c:pt>
                </c:lvl>
              </c:multiLvlStrCache>
            </c:multiLvlStrRef>
          </c:cat>
          <c:val>
            <c:numRef>
              <c:f>ข้อมูลหลัก!$B$5:$J$5</c:f>
              <c:numCache>
                <c:formatCode>_(* #,##0_);_(* \(#,##0\);_(* "-"??_);_(@_)</c:formatCode>
                <c:ptCount val="9"/>
                <c:pt idx="0">
                  <c:v>132808955</c:v>
                </c:pt>
                <c:pt idx="1">
                  <c:v>17929801</c:v>
                </c:pt>
                <c:pt idx="2">
                  <c:v>16845609</c:v>
                </c:pt>
                <c:pt idx="3">
                  <c:v>17937972</c:v>
                </c:pt>
                <c:pt idx="4">
                  <c:v>6436606</c:v>
                </c:pt>
                <c:pt idx="5">
                  <c:v>18584674</c:v>
                </c:pt>
                <c:pt idx="6">
                  <c:v>10295370</c:v>
                </c:pt>
                <c:pt idx="7">
                  <c:v>14211062</c:v>
                </c:pt>
                <c:pt idx="8">
                  <c:v>6799629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FF-46CA-A6B8-06F6DFD939DB}"/>
            </c:ext>
          </c:extLst>
        </c:ser>
        <c:ser>
          <c:idx val="2"/>
          <c:order val="2"/>
          <c:tx>
            <c:strRef>
              <c:f>ข้อมูลหลัก!$A$6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ข้อมูลหลัก!$B$2:$J$3</c:f>
              <c:multiLvlStrCache>
                <c:ptCount val="9"/>
                <c:lvl>
                  <c:pt idx="0">
                    <c:v>ปี 2555</c:v>
                  </c:pt>
                  <c:pt idx="1">
                    <c:v>รับ</c:v>
                  </c:pt>
                  <c:pt idx="2">
                    <c:v>ถอน/จ่าย</c:v>
                  </c:pt>
                  <c:pt idx="3">
                    <c:v>รับ</c:v>
                  </c:pt>
                  <c:pt idx="4">
                    <c:v>ถอน/จ่าย</c:v>
                  </c:pt>
                  <c:pt idx="5">
                    <c:v>รับ</c:v>
                  </c:pt>
                  <c:pt idx="6">
                    <c:v>ถอน/จ่าย</c:v>
                  </c:pt>
                  <c:pt idx="7">
                    <c:v>รับ</c:v>
                  </c:pt>
                  <c:pt idx="8">
                    <c:v>ถอน/จ่าย</c:v>
                  </c:pt>
                </c:lvl>
                <c:lvl>
                  <c:pt idx="0">
                    <c:v>ยอดยกมา</c:v>
                  </c:pt>
                  <c:pt idx="1">
                    <c:v>ปี 2556</c:v>
                  </c:pt>
                  <c:pt idx="3">
                    <c:v>ปี 2557</c:v>
                  </c:pt>
                  <c:pt idx="5">
                    <c:v>ปี 2558</c:v>
                  </c:pt>
                  <c:pt idx="7">
                    <c:v>ปี 2559</c:v>
                  </c:pt>
                </c:lvl>
              </c:multiLvlStrCache>
            </c:multiLvlStrRef>
          </c:cat>
          <c:val>
            <c:numRef>
              <c:f>ข้อมูลหลัก!$B$6:$J$6</c:f>
              <c:numCache>
                <c:formatCode>_(* #,##0_);_(* \(#,##0\);_(* "-"??_);_(@_)</c:formatCode>
                <c:ptCount val="9"/>
                <c:pt idx="0">
                  <c:v>67338434</c:v>
                </c:pt>
                <c:pt idx="1">
                  <c:v>94802405</c:v>
                </c:pt>
                <c:pt idx="2">
                  <c:v>115741824</c:v>
                </c:pt>
                <c:pt idx="3">
                  <c:v>86247934</c:v>
                </c:pt>
                <c:pt idx="4">
                  <c:v>79216398</c:v>
                </c:pt>
                <c:pt idx="5">
                  <c:v>76028811</c:v>
                </c:pt>
                <c:pt idx="6">
                  <c:v>73470117</c:v>
                </c:pt>
                <c:pt idx="7">
                  <c:v>100828189</c:v>
                </c:pt>
                <c:pt idx="8">
                  <c:v>91517935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FF-46CA-A6B8-06F6DFD939DB}"/>
            </c:ext>
          </c:extLst>
        </c:ser>
        <c:ser>
          <c:idx val="3"/>
          <c:order val="3"/>
          <c:tx>
            <c:strRef>
              <c:f>ข้อมูลหลัก!$A$7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ข้อมูลหลัก!$B$2:$J$3</c:f>
              <c:multiLvlStrCache>
                <c:ptCount val="9"/>
                <c:lvl>
                  <c:pt idx="0">
                    <c:v>ปี 2555</c:v>
                  </c:pt>
                  <c:pt idx="1">
                    <c:v>รับ</c:v>
                  </c:pt>
                  <c:pt idx="2">
                    <c:v>ถอน/จ่าย</c:v>
                  </c:pt>
                  <c:pt idx="3">
                    <c:v>รับ</c:v>
                  </c:pt>
                  <c:pt idx="4">
                    <c:v>ถอน/จ่าย</c:v>
                  </c:pt>
                  <c:pt idx="5">
                    <c:v>รับ</c:v>
                  </c:pt>
                  <c:pt idx="6">
                    <c:v>ถอน/จ่าย</c:v>
                  </c:pt>
                  <c:pt idx="7">
                    <c:v>รับ</c:v>
                  </c:pt>
                  <c:pt idx="8">
                    <c:v>ถอน/จ่าย</c:v>
                  </c:pt>
                </c:lvl>
                <c:lvl>
                  <c:pt idx="0">
                    <c:v>ยอดยกมา</c:v>
                  </c:pt>
                  <c:pt idx="1">
                    <c:v>ปี 2556</c:v>
                  </c:pt>
                  <c:pt idx="3">
                    <c:v>ปี 2557</c:v>
                  </c:pt>
                  <c:pt idx="5">
                    <c:v>ปี 2558</c:v>
                  </c:pt>
                  <c:pt idx="7">
                    <c:v>ปี 2559</c:v>
                  </c:pt>
                </c:lvl>
              </c:multiLvlStrCache>
            </c:multiLvlStrRef>
          </c:cat>
          <c:val>
            <c:numRef>
              <c:f>ข้อมูลหลัก!$B$7:$J$7</c:f>
              <c:numCache>
                <c:formatCode>_(* #,##0_);_(* \(#,##0\);_(* "-"??_);_(@_)</c:formatCode>
                <c:ptCount val="9"/>
                <c:pt idx="0">
                  <c:v>116849788</c:v>
                </c:pt>
                <c:pt idx="1">
                  <c:v>90335443</c:v>
                </c:pt>
                <c:pt idx="2">
                  <c:v>132250960</c:v>
                </c:pt>
                <c:pt idx="3">
                  <c:v>86259291</c:v>
                </c:pt>
                <c:pt idx="4">
                  <c:v>101038152</c:v>
                </c:pt>
                <c:pt idx="5">
                  <c:v>91231939</c:v>
                </c:pt>
                <c:pt idx="6">
                  <c:v>95803878</c:v>
                </c:pt>
                <c:pt idx="7">
                  <c:v>87314458</c:v>
                </c:pt>
                <c:pt idx="8">
                  <c:v>90212500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FF-46CA-A6B8-06F6DFD939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15536"/>
        <c:axId val="16316624"/>
        <c:axId val="0"/>
      </c:bar3DChart>
      <c:catAx>
        <c:axId val="163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6316624"/>
        <c:crosses val="autoZero"/>
        <c:auto val="1"/>
        <c:lblAlgn val="ctr"/>
        <c:lblOffset val="100"/>
        <c:noMultiLvlLbl val="0"/>
      </c:catAx>
      <c:valAx>
        <c:axId val="16316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31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ผลการดำเนินงาน!$A$7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ผลการดำเนินงาน!$B$5:$I$6</c:f>
              <c:multiLvlStrCache>
                <c:ptCount val="8"/>
                <c:lvl>
                  <c:pt idx="0">
                    <c:v>สะสมหุ้น</c:v>
                  </c:pt>
                  <c:pt idx="1">
                    <c:v>ถอนหุ้น</c:v>
                  </c:pt>
                  <c:pt idx="2">
                    <c:v>สะสมหุ้น</c:v>
                  </c:pt>
                  <c:pt idx="3">
                    <c:v>ถอนหุ้น</c:v>
                  </c:pt>
                  <c:pt idx="4">
                    <c:v>สะสมหุ้น</c:v>
                  </c:pt>
                  <c:pt idx="5">
                    <c:v>ถอนหุ้น</c:v>
                  </c:pt>
                  <c:pt idx="6">
                    <c:v>สะสมหุ้น</c:v>
                  </c:pt>
                  <c:pt idx="7">
                    <c:v>ถอนหุ้น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ผลการดำเนินงาน!$B$7:$I$7</c:f>
              <c:numCache>
                <c:formatCode>_(* #,##0_);_(* \(#,##0\);_(* "-"??_);_(@_)</c:formatCode>
                <c:ptCount val="8"/>
                <c:pt idx="0">
                  <c:v>17929801</c:v>
                </c:pt>
                <c:pt idx="1">
                  <c:v>16845609</c:v>
                </c:pt>
                <c:pt idx="2">
                  <c:v>17937972</c:v>
                </c:pt>
                <c:pt idx="3">
                  <c:v>6436606</c:v>
                </c:pt>
                <c:pt idx="4">
                  <c:v>18584674</c:v>
                </c:pt>
                <c:pt idx="5">
                  <c:v>10295370</c:v>
                </c:pt>
                <c:pt idx="6">
                  <c:v>14211062</c:v>
                </c:pt>
                <c:pt idx="7">
                  <c:v>6799629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BB-49D5-9048-51C5FEE86F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310432"/>
        <c:axId val="132310976"/>
        <c:axId val="0"/>
      </c:bar3DChart>
      <c:catAx>
        <c:axId val="13231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0976"/>
        <c:crosses val="autoZero"/>
        <c:auto val="1"/>
        <c:lblAlgn val="ctr"/>
        <c:lblOffset val="100"/>
        <c:noMultiLvlLbl val="0"/>
      </c:catAx>
      <c:valAx>
        <c:axId val="13231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ผลการดำเนินงาน!$A$10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ผลการดำเนินงาน!$B$8:$I$9</c:f>
              <c:multiLvlStrCache>
                <c:ptCount val="8"/>
                <c:lvl>
                  <c:pt idx="0">
                    <c:v>ฝาก</c:v>
                  </c:pt>
                  <c:pt idx="1">
                    <c:v>ถอน</c:v>
                  </c:pt>
                  <c:pt idx="2">
                    <c:v>ฝาก</c:v>
                  </c:pt>
                  <c:pt idx="3">
                    <c:v>ถอน</c:v>
                  </c:pt>
                  <c:pt idx="4">
                    <c:v>ฝาก</c:v>
                  </c:pt>
                  <c:pt idx="5">
                    <c:v>ถอน</c:v>
                  </c:pt>
                  <c:pt idx="6">
                    <c:v>ฝาก</c:v>
                  </c:pt>
                  <c:pt idx="7">
                    <c:v>ถอน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ผลการดำเนินงาน!$B$10:$I$10</c:f>
              <c:numCache>
                <c:formatCode>_(* #,##0_);_(* \(#,##0\);_(* "-"??_);_(@_)</c:formatCode>
                <c:ptCount val="8"/>
                <c:pt idx="0">
                  <c:v>94802405</c:v>
                </c:pt>
                <c:pt idx="1">
                  <c:v>115741824</c:v>
                </c:pt>
                <c:pt idx="2">
                  <c:v>86247934</c:v>
                </c:pt>
                <c:pt idx="3">
                  <c:v>79216398</c:v>
                </c:pt>
                <c:pt idx="4">
                  <c:v>76028811</c:v>
                </c:pt>
                <c:pt idx="5">
                  <c:v>73470117</c:v>
                </c:pt>
                <c:pt idx="6">
                  <c:v>100828189</c:v>
                </c:pt>
                <c:pt idx="7">
                  <c:v>91517935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F-4ACD-985E-D20E35676A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8880"/>
        <c:axId val="15520928"/>
        <c:axId val="0"/>
      </c:bar3DChart>
      <c:catAx>
        <c:axId val="139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0928"/>
        <c:crosses val="autoZero"/>
        <c:auto val="1"/>
        <c:lblAlgn val="ctr"/>
        <c:lblOffset val="100"/>
        <c:noMultiLvlLbl val="0"/>
      </c:catAx>
      <c:valAx>
        <c:axId val="1552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ผลการดำเนินงาน!$A$13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ผลการดำเนินงาน!$B$11:$I$12</c:f>
              <c:multiLvlStrCache>
                <c:ptCount val="8"/>
                <c:lvl>
                  <c:pt idx="0">
                    <c:v>ชำระคืน</c:v>
                  </c:pt>
                  <c:pt idx="1">
                    <c:v>จ่ายเงิน</c:v>
                  </c:pt>
                  <c:pt idx="2">
                    <c:v>ชำระคืน</c:v>
                  </c:pt>
                  <c:pt idx="3">
                    <c:v>จ่ายเงิน</c:v>
                  </c:pt>
                  <c:pt idx="4">
                    <c:v>ชำระคืน</c:v>
                  </c:pt>
                  <c:pt idx="5">
                    <c:v>จ่ายเงิน</c:v>
                  </c:pt>
                  <c:pt idx="6">
                    <c:v>ชำระคืน</c:v>
                  </c:pt>
                  <c:pt idx="7">
                    <c:v>จ่ายเงิน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ผลการดำเนินงาน!$B$13:$I$13</c:f>
              <c:numCache>
                <c:formatCode>_(* #,##0_);_(* \(#,##0\);_(* "-"??_);_(@_)</c:formatCode>
                <c:ptCount val="8"/>
                <c:pt idx="0">
                  <c:v>90335443</c:v>
                </c:pt>
                <c:pt idx="1">
                  <c:v>132250960</c:v>
                </c:pt>
                <c:pt idx="2">
                  <c:v>86259291</c:v>
                </c:pt>
                <c:pt idx="3">
                  <c:v>101038152</c:v>
                </c:pt>
                <c:pt idx="4">
                  <c:v>91231939</c:v>
                </c:pt>
                <c:pt idx="5">
                  <c:v>95803878</c:v>
                </c:pt>
                <c:pt idx="6">
                  <c:v>87314458</c:v>
                </c:pt>
                <c:pt idx="7">
                  <c:v>90212500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C5-4DA8-8209-747598F202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19840"/>
        <c:axId val="15523104"/>
        <c:axId val="0"/>
      </c:bar3DChart>
      <c:catAx>
        <c:axId val="1551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3104"/>
        <c:crosses val="autoZero"/>
        <c:auto val="1"/>
        <c:lblAlgn val="ctr"/>
        <c:lblOffset val="100"/>
        <c:noMultiLvlLbl val="0"/>
      </c:catAx>
      <c:valAx>
        <c:axId val="155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ผลการดำเนินงาน!$A$32</c:f>
              <c:strCache>
                <c:ptCount val="1"/>
                <c:pt idx="0">
                  <c:v>รวมรายได้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ผลการดำเนินงาน!$B$30:$I$31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ผลการดำเนินงาน!$B$32:$I$32</c:f>
              <c:numCache>
                <c:formatCode>_(* #,##0_);_(* \(#,##0\);_(* "-"??_);_(@_)</c:formatCode>
                <c:ptCount val="8"/>
                <c:pt idx="0">
                  <c:v>18842003</c:v>
                </c:pt>
                <c:pt idx="2">
                  <c:v>20033769</c:v>
                </c:pt>
                <c:pt idx="4">
                  <c:v>20683691</c:v>
                </c:pt>
                <c:pt idx="6">
                  <c:v>21485687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5F-44F0-9A64-B3902187F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450624"/>
        <c:axId val="117452256"/>
        <c:axId val="0"/>
      </c:bar3DChart>
      <c:catAx>
        <c:axId val="1174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52256"/>
        <c:crosses val="autoZero"/>
        <c:auto val="1"/>
        <c:lblAlgn val="ctr"/>
        <c:lblOffset val="100"/>
        <c:noMultiLvlLbl val="0"/>
      </c:catAx>
      <c:valAx>
        <c:axId val="11745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5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ผลการดำเนินงาน!$A$35</c:f>
              <c:strCache>
                <c:ptCount val="1"/>
                <c:pt idx="0">
                  <c:v>รวมค่าใช้จ่าย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ผลการดำเนินงาน!$B$33:$I$34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ผลการดำเนินงาน!$B$35:$I$35</c:f>
              <c:numCache>
                <c:formatCode>_(* #,##0_);_(* \(#,##0\);_(* "-"??_);_(@_)</c:formatCode>
                <c:ptCount val="8"/>
                <c:pt idx="0">
                  <c:v>8504401</c:v>
                </c:pt>
                <c:pt idx="2">
                  <c:v>7066050</c:v>
                </c:pt>
                <c:pt idx="4">
                  <c:v>10020798</c:v>
                </c:pt>
                <c:pt idx="6">
                  <c:v>11365009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2-48FD-A6D2-1122B1EF52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452800"/>
        <c:axId val="117453344"/>
        <c:axId val="0"/>
      </c:bar3DChart>
      <c:catAx>
        <c:axId val="11745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53344"/>
        <c:crosses val="autoZero"/>
        <c:auto val="1"/>
        <c:lblAlgn val="ctr"/>
        <c:lblOffset val="100"/>
        <c:noMultiLvlLbl val="0"/>
      </c:catAx>
      <c:valAx>
        <c:axId val="11745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5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663718598704065E-2"/>
          <c:y val="0.12766248047319603"/>
          <c:w val="0.95467256280259183"/>
          <c:h val="0.7112480412974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ผลการดำเนินงาน!$A$38</c:f>
              <c:strCache>
                <c:ptCount val="1"/>
                <c:pt idx="0">
                  <c:v>กำไรสุทธิประจำปี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ผลการดำเนินงาน!$B$36:$I$37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ผลการดำเนินงาน!$B$38:$I$38</c:f>
              <c:numCache>
                <c:formatCode>_(* #,##0_);_(* \(#,##0\);_(* "-"??_);_(@_)</c:formatCode>
                <c:ptCount val="8"/>
                <c:pt idx="0">
                  <c:v>10337601</c:v>
                </c:pt>
                <c:pt idx="2">
                  <c:v>13314405</c:v>
                </c:pt>
                <c:pt idx="4">
                  <c:v>10662893</c:v>
                </c:pt>
                <c:pt idx="6">
                  <c:v>10120676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BE-4AFF-9F74-5F69E835F3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046416"/>
        <c:axId val="132045872"/>
        <c:axId val="0"/>
      </c:bar3DChart>
      <c:catAx>
        <c:axId val="1320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45872"/>
        <c:crosses val="autoZero"/>
        <c:auto val="1"/>
        <c:lblAlgn val="ctr"/>
        <c:lblOffset val="100"/>
        <c:noMultiLvlLbl val="0"/>
      </c:catAx>
      <c:valAx>
        <c:axId val="13204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4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400">
                <a:latin typeface="TH Niramit AS" panose="02000506000000020004" pitchFamily="2" charset="-34"/>
                <a:cs typeface="TH Niramit AS" panose="02000506000000020004" pitchFamily="2" charset="-34"/>
              </a:rPr>
              <a:t>การเพิ่มสมาชิกรายคน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701269577004782E-2"/>
          <c:y val="0.13824745518607812"/>
          <c:w val="0.93888888888888888"/>
          <c:h val="0.57075154107019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ผลการดำเนินงาน!$B$2:$I$3</c:f>
              <c:multiLvlStrCache>
                <c:ptCount val="8"/>
                <c:lvl>
                  <c:pt idx="0">
                    <c:v>เข้าใหม่</c:v>
                  </c:pt>
                  <c:pt idx="1">
                    <c:v>ลาออก</c:v>
                  </c:pt>
                  <c:pt idx="2">
                    <c:v>เข้าใหม่</c:v>
                  </c:pt>
                  <c:pt idx="3">
                    <c:v>ลาออก</c:v>
                  </c:pt>
                  <c:pt idx="4">
                    <c:v>เข้าใหม่</c:v>
                  </c:pt>
                  <c:pt idx="5">
                    <c:v>ลาออก</c:v>
                  </c:pt>
                  <c:pt idx="6">
                    <c:v>เข้าใหม่</c:v>
                  </c:pt>
                  <c:pt idx="7">
                    <c:v>ลาออก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ผลการดำเนินงาน!$B$4:$I$4</c:f>
              <c:numCache>
                <c:formatCode>_(* #,##0_);_(* \(#,##0\);_(* "-"??_);_(@_)</c:formatCode>
                <c:ptCount val="8"/>
                <c:pt idx="0">
                  <c:v>235</c:v>
                </c:pt>
                <c:pt idx="1">
                  <c:v>334</c:v>
                </c:pt>
                <c:pt idx="2">
                  <c:v>324</c:v>
                </c:pt>
                <c:pt idx="3">
                  <c:v>308</c:v>
                </c:pt>
                <c:pt idx="4">
                  <c:v>208</c:v>
                </c:pt>
                <c:pt idx="5">
                  <c:v>334</c:v>
                </c:pt>
                <c:pt idx="6">
                  <c:v>229</c:v>
                </c:pt>
                <c:pt idx="7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6-4026-BB1B-ABE650CF23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73024"/>
        <c:axId val="21169760"/>
      </c:barChart>
      <c:catAx>
        <c:axId val="211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1169760"/>
        <c:crosses val="autoZero"/>
        <c:auto val="1"/>
        <c:lblAlgn val="ctr"/>
        <c:lblOffset val="100"/>
        <c:noMultiLvlLbl val="0"/>
      </c:catAx>
      <c:valAx>
        <c:axId val="21169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211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441026057309846E-2"/>
          <c:y val="0.18025508792231643"/>
          <c:w val="0.9580641285818654"/>
          <c:h val="0.416590945301166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ผลการดำเนินงาน!$A$7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ผลการดำเนินงาน!$B$5:$I$6</c:f>
              <c:multiLvlStrCache>
                <c:ptCount val="8"/>
                <c:lvl>
                  <c:pt idx="0">
                    <c:v>สะสมหุ้น</c:v>
                  </c:pt>
                  <c:pt idx="1">
                    <c:v>ถอนหุ้น</c:v>
                  </c:pt>
                  <c:pt idx="2">
                    <c:v>สะสมหุ้น</c:v>
                  </c:pt>
                  <c:pt idx="3">
                    <c:v>ถอนหุ้น</c:v>
                  </c:pt>
                  <c:pt idx="4">
                    <c:v>สะสมหุ้น</c:v>
                  </c:pt>
                  <c:pt idx="5">
                    <c:v>ถอนหุ้น</c:v>
                  </c:pt>
                  <c:pt idx="6">
                    <c:v>สะสมหุ้น</c:v>
                  </c:pt>
                  <c:pt idx="7">
                    <c:v>ถอนหุ้น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ผลการดำเนินงาน!$B$7:$I$7</c:f>
              <c:numCache>
                <c:formatCode>_(* #,##0_);_(* \(#,##0\);_(* "-"??_);_(@_)</c:formatCode>
                <c:ptCount val="8"/>
                <c:pt idx="0">
                  <c:v>17929801</c:v>
                </c:pt>
                <c:pt idx="1">
                  <c:v>16845609</c:v>
                </c:pt>
                <c:pt idx="2">
                  <c:v>17937972</c:v>
                </c:pt>
                <c:pt idx="3">
                  <c:v>6436606</c:v>
                </c:pt>
                <c:pt idx="4">
                  <c:v>18584674</c:v>
                </c:pt>
                <c:pt idx="5">
                  <c:v>10295370</c:v>
                </c:pt>
                <c:pt idx="6">
                  <c:v>14211062</c:v>
                </c:pt>
                <c:pt idx="7">
                  <c:v>6799629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D6-42C1-A679-EE5BFC346F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1936"/>
        <c:axId val="21170848"/>
        <c:axId val="0"/>
      </c:bar3DChart>
      <c:catAx>
        <c:axId val="211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1170848"/>
        <c:crosses val="autoZero"/>
        <c:auto val="1"/>
        <c:lblAlgn val="ctr"/>
        <c:lblOffset val="100"/>
        <c:noMultiLvlLbl val="0"/>
      </c:catAx>
      <c:valAx>
        <c:axId val="211708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2117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spc="2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400" b="1">
                <a:solidFill>
                  <a:sysClr val="windowText" lastClr="000000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เงินรับฝากออมทรัพย์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ผลการดำเนินงาน!$A$10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ผลการดำเนินงาน!$B$8:$I$9</c:f>
              <c:multiLvlStrCache>
                <c:ptCount val="8"/>
                <c:lvl>
                  <c:pt idx="0">
                    <c:v>ฝาก</c:v>
                  </c:pt>
                  <c:pt idx="1">
                    <c:v>ถอน</c:v>
                  </c:pt>
                  <c:pt idx="2">
                    <c:v>ฝาก</c:v>
                  </c:pt>
                  <c:pt idx="3">
                    <c:v>ถอน</c:v>
                  </c:pt>
                  <c:pt idx="4">
                    <c:v>ฝาก</c:v>
                  </c:pt>
                  <c:pt idx="5">
                    <c:v>ถอน</c:v>
                  </c:pt>
                  <c:pt idx="6">
                    <c:v>ฝาก</c:v>
                  </c:pt>
                  <c:pt idx="7">
                    <c:v>ถอน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ผลการดำเนินงาน!$B$10:$I$10</c:f>
              <c:numCache>
                <c:formatCode>_(* #,##0_);_(* \(#,##0\);_(* "-"??_);_(@_)</c:formatCode>
                <c:ptCount val="8"/>
                <c:pt idx="0">
                  <c:v>94802405</c:v>
                </c:pt>
                <c:pt idx="1">
                  <c:v>115741824</c:v>
                </c:pt>
                <c:pt idx="2">
                  <c:v>86247934</c:v>
                </c:pt>
                <c:pt idx="3">
                  <c:v>79216398</c:v>
                </c:pt>
                <c:pt idx="4">
                  <c:v>76028811</c:v>
                </c:pt>
                <c:pt idx="5">
                  <c:v>73470117</c:v>
                </c:pt>
                <c:pt idx="6">
                  <c:v>100828189</c:v>
                </c:pt>
                <c:pt idx="7">
                  <c:v>91517935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2-423E-AEFB-C6C4E8F1E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233504"/>
        <c:axId val="11234048"/>
        <c:axId val="0"/>
      </c:bar3DChart>
      <c:catAx>
        <c:axId val="112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1234048"/>
        <c:crosses val="autoZero"/>
        <c:auto val="1"/>
        <c:lblAlgn val="ctr"/>
        <c:lblOffset val="100"/>
        <c:noMultiLvlLbl val="0"/>
      </c:catAx>
      <c:valAx>
        <c:axId val="1123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123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ผลการดำเนินงาน!$A$13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ผลการดำเนินงาน!$B$11:$I$12</c:f>
              <c:multiLvlStrCache>
                <c:ptCount val="8"/>
                <c:lvl>
                  <c:pt idx="0">
                    <c:v>ชำระคืน</c:v>
                  </c:pt>
                  <c:pt idx="1">
                    <c:v>จ่ายเงิน</c:v>
                  </c:pt>
                  <c:pt idx="2">
                    <c:v>ชำระคืน</c:v>
                  </c:pt>
                  <c:pt idx="3">
                    <c:v>จ่ายเงิน</c:v>
                  </c:pt>
                  <c:pt idx="4">
                    <c:v>ชำระคืน</c:v>
                  </c:pt>
                  <c:pt idx="5">
                    <c:v>จ่ายเงิน</c:v>
                  </c:pt>
                  <c:pt idx="6">
                    <c:v>ชำระคืน</c:v>
                  </c:pt>
                  <c:pt idx="7">
                    <c:v>จ่ายเงิน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ผลการดำเนินงาน!$B$13:$I$13</c:f>
              <c:numCache>
                <c:formatCode>_(* #,##0_);_(* \(#,##0\);_(* "-"??_);_(@_)</c:formatCode>
                <c:ptCount val="8"/>
                <c:pt idx="0">
                  <c:v>90335443</c:v>
                </c:pt>
                <c:pt idx="1">
                  <c:v>132250960</c:v>
                </c:pt>
                <c:pt idx="2">
                  <c:v>86259291</c:v>
                </c:pt>
                <c:pt idx="3">
                  <c:v>101038152</c:v>
                </c:pt>
                <c:pt idx="4">
                  <c:v>91231939</c:v>
                </c:pt>
                <c:pt idx="5">
                  <c:v>95803878</c:v>
                </c:pt>
                <c:pt idx="6">
                  <c:v>87314458</c:v>
                </c:pt>
                <c:pt idx="7">
                  <c:v>90212500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EE-4793-958C-CD549C7F3D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232960"/>
        <c:axId val="125661184"/>
        <c:axId val="0"/>
      </c:bar3DChart>
      <c:catAx>
        <c:axId val="1123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25661184"/>
        <c:crosses val="autoZero"/>
        <c:auto val="1"/>
        <c:lblAlgn val="ctr"/>
        <c:lblOffset val="100"/>
        <c:noMultiLvlLbl val="0"/>
      </c:catAx>
      <c:valAx>
        <c:axId val="1256611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123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2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ผลการดำเนินงาน!$A$32</c:f>
              <c:strCache>
                <c:ptCount val="1"/>
                <c:pt idx="0">
                  <c:v>รวมรายได้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ผลการดำเนินงาน!$B$30:$I$31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ผลการดำเนินงาน!$B$32:$I$32</c:f>
              <c:numCache>
                <c:formatCode>_(* #,##0_);_(* \(#,##0\);_(* "-"??_);_(@_)</c:formatCode>
                <c:ptCount val="8"/>
                <c:pt idx="0">
                  <c:v>18842003</c:v>
                </c:pt>
                <c:pt idx="2">
                  <c:v>20033769</c:v>
                </c:pt>
                <c:pt idx="4">
                  <c:v>20683691</c:v>
                </c:pt>
                <c:pt idx="6">
                  <c:v>21485687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A-4B5C-ACAA-40F6AFCB9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5662272"/>
        <c:axId val="125663904"/>
        <c:axId val="0"/>
      </c:bar3DChart>
      <c:catAx>
        <c:axId val="1256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25663904"/>
        <c:crosses val="autoZero"/>
        <c:auto val="1"/>
        <c:lblAlgn val="ctr"/>
        <c:lblOffset val="100"/>
        <c:noMultiLvlLbl val="0"/>
      </c:catAx>
      <c:valAx>
        <c:axId val="1256639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566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ผลการดำเนินงาน!$A$35</c:f>
              <c:strCache>
                <c:ptCount val="1"/>
                <c:pt idx="0">
                  <c:v>รวมค่าใช้จ่าย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ผลการดำเนินงาน!$B$33:$I$34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ผลการดำเนินงาน!$B$35:$I$35</c:f>
              <c:numCache>
                <c:formatCode>_(* #,##0_);_(* \(#,##0\);_(* "-"??_);_(@_)</c:formatCode>
                <c:ptCount val="8"/>
                <c:pt idx="0">
                  <c:v>8504401</c:v>
                </c:pt>
                <c:pt idx="2">
                  <c:v>7066050</c:v>
                </c:pt>
                <c:pt idx="4">
                  <c:v>10020798</c:v>
                </c:pt>
                <c:pt idx="6">
                  <c:v>11365009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C-4C0F-BD6C-96FB21D6DB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03984"/>
        <c:axId val="119404528"/>
        <c:axId val="0"/>
      </c:bar3DChart>
      <c:catAx>
        <c:axId val="1194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04528"/>
        <c:crosses val="autoZero"/>
        <c:auto val="1"/>
        <c:lblAlgn val="ctr"/>
        <c:lblOffset val="100"/>
        <c:noMultiLvlLbl val="0"/>
      </c:catAx>
      <c:valAx>
        <c:axId val="119404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194039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7232545433394186"/>
          <c:y val="2.05540258757274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2400" b="1" i="0" u="none" strike="noStrike" kern="1200" cap="none" spc="2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667824717183374"/>
          <c:y val="2.0083039742281591E-2"/>
          <c:w val="0.95467256280259183"/>
          <c:h val="0.7112480412974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ผลการดำเนินงาน!$A$38</c:f>
              <c:strCache>
                <c:ptCount val="1"/>
                <c:pt idx="0">
                  <c:v>กำไรสุทธิประจำปี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ผลการดำเนินงาน!$B$36:$I$37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ผลการดำเนินงาน!$B$38:$I$38</c:f>
              <c:numCache>
                <c:formatCode>_(* #,##0_);_(* \(#,##0\);_(* "-"??_);_(@_)</c:formatCode>
                <c:ptCount val="8"/>
                <c:pt idx="0">
                  <c:v>10337601</c:v>
                </c:pt>
                <c:pt idx="2">
                  <c:v>13314405</c:v>
                </c:pt>
                <c:pt idx="4">
                  <c:v>10662893</c:v>
                </c:pt>
                <c:pt idx="6">
                  <c:v>10120676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1C-4965-B122-7CDC49F672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402352"/>
        <c:axId val="119402896"/>
        <c:axId val="0"/>
      </c:bar3DChart>
      <c:catAx>
        <c:axId val="1194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19402896"/>
        <c:crosses val="autoZero"/>
        <c:auto val="1"/>
        <c:lblAlgn val="ctr"/>
        <c:lblOffset val="100"/>
        <c:noMultiLvlLbl val="0"/>
      </c:catAx>
      <c:valAx>
        <c:axId val="1194028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1940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701224846894139E-2"/>
          <c:y val="0.21634259259259259"/>
          <c:w val="0.93888888888888888"/>
          <c:h val="0.62321048410615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ผลการดำเนินงาน!$A$4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ผลการดำเนินงาน!$B$2:$I$3</c:f>
              <c:multiLvlStrCache>
                <c:ptCount val="8"/>
                <c:lvl>
                  <c:pt idx="0">
                    <c:v>เข้าใหม่</c:v>
                  </c:pt>
                  <c:pt idx="1">
                    <c:v>ลาออก</c:v>
                  </c:pt>
                  <c:pt idx="2">
                    <c:v>เข้าใหม่</c:v>
                  </c:pt>
                  <c:pt idx="3">
                    <c:v>ลาออก</c:v>
                  </c:pt>
                  <c:pt idx="4">
                    <c:v>เข้าใหม่</c:v>
                  </c:pt>
                  <c:pt idx="5">
                    <c:v>ลาออก</c:v>
                  </c:pt>
                  <c:pt idx="6">
                    <c:v>เข้าใหม่</c:v>
                  </c:pt>
                  <c:pt idx="7">
                    <c:v>ลาออก</c:v>
                  </c:pt>
                </c:lvl>
                <c:lvl>
                  <c:pt idx="0">
                    <c:v>ปี 2556</c:v>
                  </c:pt>
                  <c:pt idx="2">
                    <c:v>ปี 2557</c:v>
                  </c:pt>
                  <c:pt idx="4">
                    <c:v>ปี 2558</c:v>
                  </c:pt>
                  <c:pt idx="6">
                    <c:v>ปี 2559</c:v>
                  </c:pt>
                </c:lvl>
              </c:multiLvlStrCache>
            </c:multiLvlStrRef>
          </c:cat>
          <c:val>
            <c:numRef>
              <c:f>ผลการดำเนินงาน!$B$4:$I$4</c:f>
              <c:numCache>
                <c:formatCode>_(* #,##0_);_(* \(#,##0\);_(* "-"??_);_(@_)</c:formatCode>
                <c:ptCount val="8"/>
                <c:pt idx="0">
                  <c:v>235</c:v>
                </c:pt>
                <c:pt idx="1">
                  <c:v>334</c:v>
                </c:pt>
                <c:pt idx="2">
                  <c:v>324</c:v>
                </c:pt>
                <c:pt idx="3">
                  <c:v>308</c:v>
                </c:pt>
                <c:pt idx="4">
                  <c:v>208</c:v>
                </c:pt>
                <c:pt idx="5">
                  <c:v>334</c:v>
                </c:pt>
                <c:pt idx="6">
                  <c:v>229</c:v>
                </c:pt>
                <c:pt idx="7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65-401A-B509-5464031BE1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32313152"/>
        <c:axId val="132309888"/>
      </c:barChart>
      <c:catAx>
        <c:axId val="13231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09888"/>
        <c:crosses val="autoZero"/>
        <c:auto val="1"/>
        <c:lblAlgn val="ctr"/>
        <c:lblOffset val="100"/>
        <c:noMultiLvlLbl val="0"/>
      </c:catAx>
      <c:valAx>
        <c:axId val="13230988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3231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80874</xdr:colOff>
      <xdr:row>38</xdr:row>
      <xdr:rowOff>8986</xdr:rowOff>
    </xdr:from>
    <xdr:to>
      <xdr:col>13</xdr:col>
      <xdr:colOff>1</xdr:colOff>
      <xdr:row>56</xdr:row>
      <xdr:rowOff>314504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7FB61F61-AFF8-4721-A63B-7827DBF9FE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133351</xdr:colOff>
      <xdr:row>16</xdr:row>
      <xdr:rowOff>9524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xmlns="" id="{870E673B-A654-4FE1-A481-E5251339A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0</xdr:row>
      <xdr:rowOff>0</xdr:rowOff>
    </xdr:from>
    <xdr:to>
      <xdr:col>15</xdr:col>
      <xdr:colOff>0</xdr:colOff>
      <xdr:row>16</xdr:row>
      <xdr:rowOff>85725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xmlns="" id="{6F8D55F2-0DB7-4649-BA7E-CB12D521D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</xdr:row>
      <xdr:rowOff>66674</xdr:rowOff>
    </xdr:from>
    <xdr:to>
      <xdr:col>7</xdr:col>
      <xdr:colOff>133350</xdr:colOff>
      <xdr:row>34</xdr:row>
      <xdr:rowOff>9524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xmlns="" id="{56F148C4-5DC1-4038-85FA-C3AA0F6AD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428625</xdr:colOff>
      <xdr:row>17</xdr:row>
      <xdr:rowOff>19051</xdr:rowOff>
    </xdr:from>
    <xdr:to>
      <xdr:col>15</xdr:col>
      <xdr:colOff>9525</xdr:colOff>
      <xdr:row>34</xdr:row>
      <xdr:rowOff>9525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xmlns="" id="{591F857C-6C1F-4869-8A0F-57BAE7BD6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35</xdr:row>
      <xdr:rowOff>1</xdr:rowOff>
    </xdr:from>
    <xdr:to>
      <xdr:col>7</xdr:col>
      <xdr:colOff>161924</xdr:colOff>
      <xdr:row>52</xdr:row>
      <xdr:rowOff>28576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xmlns="" id="{A5B712A7-03EB-44D2-94DC-9EE6E2599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438151</xdr:colOff>
      <xdr:row>35</xdr:row>
      <xdr:rowOff>0</xdr:rowOff>
    </xdr:from>
    <xdr:to>
      <xdr:col>15</xdr:col>
      <xdr:colOff>9526</xdr:colOff>
      <xdr:row>52</xdr:row>
      <xdr:rowOff>19050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xmlns="" id="{3EEAE8EB-84F0-48C1-9087-D2EEB445A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</xdr:colOff>
      <xdr:row>53</xdr:row>
      <xdr:rowOff>0</xdr:rowOff>
    </xdr:from>
    <xdr:to>
      <xdr:col>12</xdr:col>
      <xdr:colOff>0</xdr:colOff>
      <xdr:row>68</xdr:row>
      <xdr:rowOff>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xmlns="" id="{99B6868E-5024-4535-B2B6-D4950C58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664953</xdr:colOff>
      <xdr:row>1</xdr:row>
      <xdr:rowOff>12220</xdr:rowOff>
    </xdr:from>
    <xdr:to>
      <xdr:col>18</xdr:col>
      <xdr:colOff>637096</xdr:colOff>
      <xdr:row>11</xdr:row>
      <xdr:rowOff>125802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xmlns="" id="{9431F384-B62B-4636-8FD0-7F38B2B61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22326</xdr:colOff>
      <xdr:row>11</xdr:row>
      <xdr:rowOff>238663</xdr:rowOff>
    </xdr:from>
    <xdr:to>
      <xdr:col>20</xdr:col>
      <xdr:colOff>440790</xdr:colOff>
      <xdr:row>20</xdr:row>
      <xdr:rowOff>150767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xmlns="" id="{504004F0-3287-4C2E-8FE9-AFB6865C1D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46653</xdr:colOff>
      <xdr:row>21</xdr:row>
      <xdr:rowOff>183502</xdr:rowOff>
    </xdr:from>
    <xdr:to>
      <xdr:col>20</xdr:col>
      <xdr:colOff>478194</xdr:colOff>
      <xdr:row>34</xdr:row>
      <xdr:rowOff>127519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xmlns="" id="{49997470-F0D6-4492-BFBB-F6BD97160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56372</xdr:colOff>
      <xdr:row>34</xdr:row>
      <xdr:rowOff>309854</xdr:rowOff>
    </xdr:from>
    <xdr:to>
      <xdr:col>20</xdr:col>
      <xdr:colOff>487913</xdr:colOff>
      <xdr:row>45</xdr:row>
      <xdr:rowOff>253870</xdr:rowOff>
    </xdr:to>
    <xdr:graphicFrame macro="">
      <xdr:nvGraphicFramePr>
        <xdr:cNvPr id="8" name="แผนภูมิ 7">
          <a:extLst>
            <a:ext uri="{FF2B5EF4-FFF2-40B4-BE49-F238E27FC236}">
              <a16:creationId xmlns:a16="http://schemas.microsoft.com/office/drawing/2014/main" xmlns="" id="{1CAAF7FD-BB9C-412A-8469-11BC7D1E1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211883</xdr:colOff>
      <xdr:row>41</xdr:row>
      <xdr:rowOff>27992</xdr:rowOff>
    </xdr:from>
    <xdr:to>
      <xdr:col>6</xdr:col>
      <xdr:colOff>21383</xdr:colOff>
      <xdr:row>49</xdr:row>
      <xdr:rowOff>283029</xdr:rowOff>
    </xdr:to>
    <xdr:graphicFrame macro="">
      <xdr:nvGraphicFramePr>
        <xdr:cNvPr id="9" name="แผนภูมิ 8">
          <a:extLst>
            <a:ext uri="{FF2B5EF4-FFF2-40B4-BE49-F238E27FC236}">
              <a16:creationId xmlns:a16="http://schemas.microsoft.com/office/drawing/2014/main" xmlns="" id="{CFA0E027-B1B3-47AA-A790-ECB8FB20C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357673</xdr:colOff>
      <xdr:row>41</xdr:row>
      <xdr:rowOff>37711</xdr:rowOff>
    </xdr:from>
    <xdr:to>
      <xdr:col>12</xdr:col>
      <xdr:colOff>410158</xdr:colOff>
      <xdr:row>49</xdr:row>
      <xdr:rowOff>292748</xdr:rowOff>
    </xdr:to>
    <xdr:graphicFrame macro="">
      <xdr:nvGraphicFramePr>
        <xdr:cNvPr id="10" name="แผนภูมิ 9">
          <a:extLst>
            <a:ext uri="{FF2B5EF4-FFF2-40B4-BE49-F238E27FC236}">
              <a16:creationId xmlns:a16="http://schemas.microsoft.com/office/drawing/2014/main" xmlns="" id="{63A6F197-B326-491E-AEA8-8596DCA8B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571498</xdr:colOff>
      <xdr:row>52</xdr:row>
      <xdr:rowOff>27991</xdr:rowOff>
    </xdr:from>
    <xdr:to>
      <xdr:col>11</xdr:col>
      <xdr:colOff>699796</xdr:colOff>
      <xdr:row>65</xdr:row>
      <xdr:rowOff>136070</xdr:rowOff>
    </xdr:to>
    <xdr:graphicFrame macro="">
      <xdr:nvGraphicFramePr>
        <xdr:cNvPr id="11" name="แผนภูมิ 10">
          <a:extLst>
            <a:ext uri="{FF2B5EF4-FFF2-40B4-BE49-F238E27FC236}">
              <a16:creationId xmlns:a16="http://schemas.microsoft.com/office/drawing/2014/main" xmlns="" id="{C404040D-58F4-402A-9ED8-9A21EBF0D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28"/>
  <sheetViews>
    <sheetView tabSelected="1" topLeftCell="G19" zoomScale="69" zoomScaleNormal="69" workbookViewId="0">
      <selection activeCell="A29" sqref="A29:I38"/>
    </sheetView>
  </sheetViews>
  <sheetFormatPr defaultColWidth="12.28515625" defaultRowHeight="19.5" x14ac:dyDescent="0.25"/>
  <cols>
    <col min="1" max="1" width="27.85546875" style="6" customWidth="1"/>
    <col min="2" max="2" width="22.85546875" style="6" customWidth="1"/>
    <col min="3" max="3" width="21.140625" style="6" customWidth="1"/>
    <col min="4" max="4" width="24.140625" style="6" customWidth="1"/>
    <col min="5" max="5" width="21.28515625" style="6" customWidth="1"/>
    <col min="6" max="6" width="22.85546875" style="6" customWidth="1"/>
    <col min="7" max="7" width="21.5703125" style="6" customWidth="1"/>
    <col min="8" max="8" width="20.28515625" style="6" customWidth="1"/>
    <col min="9" max="9" width="21.5703125" style="6" customWidth="1"/>
    <col min="10" max="10" width="19.7109375" style="6" customWidth="1"/>
    <col min="11" max="11" width="21.28515625" style="6" customWidth="1"/>
    <col min="12" max="12" width="21.85546875" style="6" customWidth="1"/>
    <col min="13" max="13" width="21.140625" style="6" customWidth="1"/>
    <col min="14" max="16384" width="12.28515625" style="6"/>
  </cols>
  <sheetData>
    <row r="1" spans="1:16" s="97" customFormat="1" ht="25.5" x14ac:dyDescent="0.35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6" x14ac:dyDescent="0.25">
      <c r="A2" s="89" t="s">
        <v>0</v>
      </c>
      <c r="B2" s="93" t="s">
        <v>15</v>
      </c>
      <c r="C2" s="49" t="s">
        <v>18</v>
      </c>
      <c r="D2" s="50"/>
      <c r="E2" s="56" t="s">
        <v>19</v>
      </c>
      <c r="F2" s="57"/>
      <c r="G2" s="63" t="s">
        <v>20</v>
      </c>
      <c r="H2" s="64"/>
      <c r="I2" s="75" t="s">
        <v>21</v>
      </c>
      <c r="J2" s="76"/>
      <c r="K2" s="70" t="s">
        <v>25</v>
      </c>
      <c r="L2" s="71"/>
      <c r="M2" s="84" t="s">
        <v>27</v>
      </c>
    </row>
    <row r="3" spans="1:16" x14ac:dyDescent="0.25">
      <c r="A3" s="90"/>
      <c r="B3" s="93" t="s">
        <v>17</v>
      </c>
      <c r="C3" s="51" t="s">
        <v>1</v>
      </c>
      <c r="D3" s="51" t="s">
        <v>2</v>
      </c>
      <c r="E3" s="58" t="s">
        <v>1</v>
      </c>
      <c r="F3" s="58" t="s">
        <v>2</v>
      </c>
      <c r="G3" s="65" t="s">
        <v>1</v>
      </c>
      <c r="H3" s="65" t="s">
        <v>2</v>
      </c>
      <c r="I3" s="77" t="s">
        <v>1</v>
      </c>
      <c r="J3" s="77" t="s">
        <v>2</v>
      </c>
      <c r="K3" s="72" t="s">
        <v>22</v>
      </c>
      <c r="L3" s="72" t="s">
        <v>23</v>
      </c>
      <c r="M3" s="84" t="s">
        <v>31</v>
      </c>
    </row>
    <row r="4" spans="1:16" x14ac:dyDescent="0.25">
      <c r="A4" s="91" t="s">
        <v>24</v>
      </c>
      <c r="B4" s="94">
        <v>5151</v>
      </c>
      <c r="C4" s="52">
        <v>235</v>
      </c>
      <c r="D4" s="52">
        <v>334</v>
      </c>
      <c r="E4" s="59">
        <v>324</v>
      </c>
      <c r="F4" s="59">
        <v>308</v>
      </c>
      <c r="G4" s="66">
        <v>208</v>
      </c>
      <c r="H4" s="66">
        <v>334</v>
      </c>
      <c r="I4" s="78">
        <v>229</v>
      </c>
      <c r="J4" s="78">
        <v>250</v>
      </c>
      <c r="K4" s="73">
        <f t="shared" ref="K4:L7" si="0">C4+E4+G4+I4</f>
        <v>996</v>
      </c>
      <c r="L4" s="73">
        <f t="shared" si="0"/>
        <v>1226</v>
      </c>
      <c r="M4" s="85">
        <v>4946</v>
      </c>
    </row>
    <row r="5" spans="1:16" x14ac:dyDescent="0.25">
      <c r="A5" s="91" t="s">
        <v>16</v>
      </c>
      <c r="B5" s="94">
        <v>132808955</v>
      </c>
      <c r="C5" s="52">
        <v>17929801</v>
      </c>
      <c r="D5" s="52">
        <v>16845609</v>
      </c>
      <c r="E5" s="59">
        <v>17937972</v>
      </c>
      <c r="F5" s="59">
        <v>6436606</v>
      </c>
      <c r="G5" s="66">
        <v>18584674</v>
      </c>
      <c r="H5" s="66">
        <v>10295370</v>
      </c>
      <c r="I5" s="78">
        <v>14211062</v>
      </c>
      <c r="J5" s="78">
        <v>6799629</v>
      </c>
      <c r="K5" s="82">
        <f t="shared" si="0"/>
        <v>68663509</v>
      </c>
      <c r="L5" s="82">
        <f t="shared" si="0"/>
        <v>40377214</v>
      </c>
      <c r="M5" s="86">
        <f>B5+K5-L5</f>
        <v>161095250</v>
      </c>
    </row>
    <row r="6" spans="1:16" x14ac:dyDescent="0.25">
      <c r="A6" s="91" t="s">
        <v>3</v>
      </c>
      <c r="B6" s="94">
        <v>67338434</v>
      </c>
      <c r="C6" s="52">
        <v>94802405</v>
      </c>
      <c r="D6" s="52">
        <f>36936779+21753869+36042556+21008620</f>
        <v>115741824</v>
      </c>
      <c r="E6" s="59">
        <f>46346876+39901058</f>
        <v>86247934</v>
      </c>
      <c r="F6" s="59">
        <f>25580523+18244786+22142528+13248561</f>
        <v>79216398</v>
      </c>
      <c r="G6" s="66">
        <v>76028811</v>
      </c>
      <c r="H6" s="66">
        <f>29654004+10854819+21931379+11029915</f>
        <v>73470117</v>
      </c>
      <c r="I6" s="78">
        <v>100828189</v>
      </c>
      <c r="J6" s="78">
        <f>31933248+9032465+34519343+16032879</f>
        <v>91517935</v>
      </c>
      <c r="K6" s="82">
        <f t="shared" si="0"/>
        <v>357907339</v>
      </c>
      <c r="L6" s="82">
        <f t="shared" si="0"/>
        <v>359946274</v>
      </c>
      <c r="M6" s="86">
        <v>78049238</v>
      </c>
    </row>
    <row r="7" spans="1:16" x14ac:dyDescent="0.25">
      <c r="A7" s="91" t="s">
        <v>32</v>
      </c>
      <c r="B7" s="94">
        <v>116849788</v>
      </c>
      <c r="C7" s="52">
        <v>90335443</v>
      </c>
      <c r="D7" s="52">
        <v>132250960</v>
      </c>
      <c r="E7" s="59">
        <v>86259291</v>
      </c>
      <c r="F7" s="59">
        <v>101038152</v>
      </c>
      <c r="G7" s="66">
        <v>91231939</v>
      </c>
      <c r="H7" s="66">
        <v>95803878</v>
      </c>
      <c r="I7" s="78">
        <v>87314458</v>
      </c>
      <c r="J7" s="78">
        <v>90212500</v>
      </c>
      <c r="K7" s="82">
        <f t="shared" si="0"/>
        <v>355141131</v>
      </c>
      <c r="L7" s="82">
        <f t="shared" si="0"/>
        <v>419305490</v>
      </c>
      <c r="M7" s="86">
        <f>L7-K7+B7</f>
        <v>181014147</v>
      </c>
    </row>
    <row r="8" spans="1:16" x14ac:dyDescent="0.25">
      <c r="A8" s="91" t="s">
        <v>4</v>
      </c>
      <c r="B8" s="94">
        <v>1322534</v>
      </c>
      <c r="C8" s="52">
        <v>381890</v>
      </c>
      <c r="D8" s="52">
        <v>251338</v>
      </c>
      <c r="E8" s="59">
        <v>441969</v>
      </c>
      <c r="F8" s="59">
        <v>5000</v>
      </c>
      <c r="G8" s="66">
        <v>3616316</v>
      </c>
      <c r="H8" s="66">
        <v>5250721</v>
      </c>
      <c r="I8" s="78">
        <v>6037762</v>
      </c>
      <c r="J8" s="78">
        <v>9432989</v>
      </c>
      <c r="K8" s="82">
        <f t="shared" ref="K8:K26" si="1">C8+E8+G8+I8</f>
        <v>10477937</v>
      </c>
      <c r="L8" s="82">
        <f t="shared" ref="L8:L26" si="2">D8+F8+H8+J8</f>
        <v>14940048</v>
      </c>
      <c r="M8" s="86">
        <f>L8-K8+B8</f>
        <v>5784645</v>
      </c>
      <c r="P8" s="6" t="s">
        <v>39</v>
      </c>
    </row>
    <row r="9" spans="1:16" x14ac:dyDescent="0.25">
      <c r="A9" s="91" t="s">
        <v>35</v>
      </c>
      <c r="B9" s="94">
        <v>6441187</v>
      </c>
      <c r="C9" s="52">
        <v>1730072</v>
      </c>
      <c r="D9" s="52">
        <v>89816</v>
      </c>
      <c r="E9" s="59">
        <v>3001399</v>
      </c>
      <c r="F9" s="59">
        <v>88355</v>
      </c>
      <c r="G9" s="66">
        <v>914718</v>
      </c>
      <c r="H9" s="66">
        <v>2115551</v>
      </c>
      <c r="I9" s="78">
        <v>1435848</v>
      </c>
      <c r="J9" s="78">
        <v>4627139</v>
      </c>
      <c r="K9" s="82">
        <f t="shared" si="1"/>
        <v>7082037</v>
      </c>
      <c r="L9" s="82">
        <f t="shared" si="2"/>
        <v>6920861</v>
      </c>
      <c r="M9" s="86">
        <f t="shared" ref="M9:M19" si="3">L9-K9+B9</f>
        <v>6280011</v>
      </c>
    </row>
    <row r="10" spans="1:16" x14ac:dyDescent="0.25">
      <c r="A10" s="91" t="s">
        <v>5</v>
      </c>
      <c r="B10" s="94">
        <v>936141</v>
      </c>
      <c r="C10" s="52">
        <v>943066</v>
      </c>
      <c r="D10" s="52">
        <v>303340</v>
      </c>
      <c r="E10" s="59">
        <v>176136</v>
      </c>
      <c r="F10" s="59"/>
      <c r="G10" s="66">
        <v>49379</v>
      </c>
      <c r="H10" s="66">
        <v>1000</v>
      </c>
      <c r="I10" s="78">
        <v>61243</v>
      </c>
      <c r="J10" s="78">
        <v>3942</v>
      </c>
      <c r="K10" s="82">
        <f t="shared" si="1"/>
        <v>1229824</v>
      </c>
      <c r="L10" s="82">
        <f t="shared" si="2"/>
        <v>308282</v>
      </c>
      <c r="M10" s="86">
        <f t="shared" si="3"/>
        <v>14599</v>
      </c>
    </row>
    <row r="11" spans="1:16" x14ac:dyDescent="0.25">
      <c r="A11" s="91" t="s">
        <v>34</v>
      </c>
      <c r="B11" s="94">
        <v>31180</v>
      </c>
      <c r="C11" s="52">
        <v>31180</v>
      </c>
      <c r="D11" s="52"/>
      <c r="E11" s="59"/>
      <c r="F11" s="59"/>
      <c r="G11" s="66"/>
      <c r="H11" s="66"/>
      <c r="I11" s="78"/>
      <c r="J11" s="78"/>
      <c r="K11" s="82">
        <f t="shared" si="1"/>
        <v>31180</v>
      </c>
      <c r="L11" s="82">
        <f t="shared" si="2"/>
        <v>0</v>
      </c>
      <c r="M11" s="86">
        <f t="shared" si="3"/>
        <v>0</v>
      </c>
    </row>
    <row r="12" spans="1:16" x14ac:dyDescent="0.25">
      <c r="A12" s="91" t="s">
        <v>33</v>
      </c>
      <c r="B12" s="94">
        <v>18950</v>
      </c>
      <c r="C12" s="52">
        <v>68150</v>
      </c>
      <c r="D12" s="52">
        <v>49200</v>
      </c>
      <c r="E12" s="59">
        <v>31120</v>
      </c>
      <c r="F12" s="59">
        <v>31120</v>
      </c>
      <c r="G12" s="66"/>
      <c r="H12" s="66"/>
      <c r="I12" s="78"/>
      <c r="J12" s="78"/>
      <c r="K12" s="82">
        <f t="shared" si="1"/>
        <v>99270</v>
      </c>
      <c r="L12" s="82">
        <f t="shared" si="2"/>
        <v>80320</v>
      </c>
      <c r="M12" s="86">
        <f t="shared" si="3"/>
        <v>0</v>
      </c>
    </row>
    <row r="13" spans="1:16" x14ac:dyDescent="0.25">
      <c r="A13" s="91" t="s">
        <v>6</v>
      </c>
      <c r="B13" s="94">
        <v>27564</v>
      </c>
      <c r="C13" s="52">
        <v>30</v>
      </c>
      <c r="D13" s="52"/>
      <c r="E13" s="59">
        <v>19809</v>
      </c>
      <c r="F13" s="59"/>
      <c r="G13" s="66">
        <v>2402</v>
      </c>
      <c r="H13" s="66"/>
      <c r="I13" s="78">
        <v>500</v>
      </c>
      <c r="J13" s="78">
        <v>500</v>
      </c>
      <c r="K13" s="82">
        <f t="shared" si="1"/>
        <v>22741</v>
      </c>
      <c r="L13" s="82">
        <f t="shared" si="2"/>
        <v>500</v>
      </c>
      <c r="M13" s="86">
        <f t="shared" si="3"/>
        <v>5323</v>
      </c>
    </row>
    <row r="14" spans="1:16" x14ac:dyDescent="0.25">
      <c r="A14" s="91" t="s">
        <v>7</v>
      </c>
      <c r="B14" s="94">
        <v>86144</v>
      </c>
      <c r="C14" s="52">
        <v>4046</v>
      </c>
      <c r="D14" s="52"/>
      <c r="E14" s="59">
        <v>78703</v>
      </c>
      <c r="F14" s="59"/>
      <c r="G14" s="66">
        <v>3395</v>
      </c>
      <c r="H14" s="66"/>
      <c r="I14" s="78"/>
      <c r="J14" s="78"/>
      <c r="K14" s="82">
        <f t="shared" si="1"/>
        <v>86144</v>
      </c>
      <c r="L14" s="82">
        <f t="shared" si="2"/>
        <v>0</v>
      </c>
      <c r="M14" s="86">
        <f t="shared" si="3"/>
        <v>0</v>
      </c>
    </row>
    <row r="15" spans="1:16" x14ac:dyDescent="0.25">
      <c r="A15" s="91" t="s">
        <v>36</v>
      </c>
      <c r="B15" s="94">
        <v>520317</v>
      </c>
      <c r="C15" s="52">
        <v>4083827</v>
      </c>
      <c r="D15" s="52">
        <v>4034604</v>
      </c>
      <c r="E15" s="59">
        <v>4234480</v>
      </c>
      <c r="F15" s="59">
        <v>4090443</v>
      </c>
      <c r="G15" s="66">
        <v>5108881</v>
      </c>
      <c r="H15" s="66">
        <v>5103343</v>
      </c>
      <c r="I15" s="78">
        <v>4707032</v>
      </c>
      <c r="J15" s="78">
        <v>4592454</v>
      </c>
      <c r="K15" s="82">
        <f t="shared" si="1"/>
        <v>18134220</v>
      </c>
      <c r="L15" s="82">
        <f t="shared" si="2"/>
        <v>17820844</v>
      </c>
      <c r="M15" s="86">
        <f t="shared" si="3"/>
        <v>206941</v>
      </c>
    </row>
    <row r="16" spans="1:16" x14ac:dyDescent="0.25">
      <c r="A16" s="91" t="s">
        <v>37</v>
      </c>
      <c r="B16" s="94">
        <v>434232</v>
      </c>
      <c r="C16" s="52">
        <v>166256</v>
      </c>
      <c r="D16" s="52">
        <v>66683</v>
      </c>
      <c r="E16" s="59">
        <v>461879</v>
      </c>
      <c r="F16" s="59">
        <v>611239</v>
      </c>
      <c r="G16" s="66">
        <v>594867</v>
      </c>
      <c r="H16" s="66">
        <v>724930</v>
      </c>
      <c r="I16" s="78">
        <v>659501</v>
      </c>
      <c r="J16" s="78">
        <v>356817</v>
      </c>
      <c r="K16" s="82">
        <f t="shared" si="1"/>
        <v>1882503</v>
      </c>
      <c r="L16" s="82">
        <f t="shared" si="2"/>
        <v>1759669</v>
      </c>
      <c r="M16" s="86">
        <f t="shared" si="3"/>
        <v>311398</v>
      </c>
    </row>
    <row r="17" spans="1:13" x14ac:dyDescent="0.25">
      <c r="A17" s="91" t="s">
        <v>8</v>
      </c>
      <c r="B17" s="94">
        <v>337947</v>
      </c>
      <c r="C17" s="52">
        <v>135706</v>
      </c>
      <c r="D17" s="52">
        <v>210373</v>
      </c>
      <c r="E17" s="59">
        <v>200797</v>
      </c>
      <c r="F17" s="59">
        <v>557526</v>
      </c>
      <c r="G17" s="66">
        <v>191678</v>
      </c>
      <c r="H17" s="66">
        <v>61811</v>
      </c>
      <c r="I17" s="78">
        <v>208759</v>
      </c>
      <c r="J17" s="78">
        <v>299737</v>
      </c>
      <c r="K17" s="82">
        <f t="shared" si="1"/>
        <v>736940</v>
      </c>
      <c r="L17" s="82">
        <f t="shared" si="2"/>
        <v>1129447</v>
      </c>
      <c r="M17" s="86">
        <f t="shared" si="3"/>
        <v>730454</v>
      </c>
    </row>
    <row r="18" spans="1:13" x14ac:dyDescent="0.25">
      <c r="A18" s="91" t="s">
        <v>9</v>
      </c>
      <c r="B18" s="94">
        <v>610275</v>
      </c>
      <c r="C18" s="52">
        <v>275000</v>
      </c>
      <c r="D18" s="52"/>
      <c r="E18" s="59">
        <v>275000</v>
      </c>
      <c r="F18" s="59"/>
      <c r="G18" s="66">
        <v>60272</v>
      </c>
      <c r="H18" s="66"/>
      <c r="I18" s="78">
        <v>133601</v>
      </c>
      <c r="J18" s="78">
        <v>835000</v>
      </c>
      <c r="K18" s="82">
        <f t="shared" si="1"/>
        <v>743873</v>
      </c>
      <c r="L18" s="82">
        <f t="shared" si="2"/>
        <v>835000</v>
      </c>
      <c r="M18" s="86">
        <f t="shared" si="3"/>
        <v>701402</v>
      </c>
    </row>
    <row r="19" spans="1:13" x14ac:dyDescent="0.25">
      <c r="A19" s="91" t="s">
        <v>10</v>
      </c>
      <c r="B19" s="94">
        <v>8781000</v>
      </c>
      <c r="C19" s="52"/>
      <c r="D19" s="52">
        <v>1234900</v>
      </c>
      <c r="E19" s="59"/>
      <c r="F19" s="59">
        <v>539100</v>
      </c>
      <c r="G19" s="66"/>
      <c r="H19" s="66">
        <v>449000</v>
      </c>
      <c r="I19" s="78"/>
      <c r="J19" s="78">
        <v>500000</v>
      </c>
      <c r="K19" s="82">
        <f t="shared" si="1"/>
        <v>0</v>
      </c>
      <c r="L19" s="82">
        <f t="shared" si="2"/>
        <v>2723000</v>
      </c>
      <c r="M19" s="86">
        <f t="shared" si="3"/>
        <v>11504000</v>
      </c>
    </row>
    <row r="20" spans="1:13" x14ac:dyDescent="0.25">
      <c r="A20" s="92" t="s">
        <v>0</v>
      </c>
      <c r="B20" s="93" t="s">
        <v>15</v>
      </c>
      <c r="C20" s="53" t="s">
        <v>18</v>
      </c>
      <c r="D20" s="53"/>
      <c r="E20" s="60" t="s">
        <v>19</v>
      </c>
      <c r="F20" s="60"/>
      <c r="G20" s="67" t="s">
        <v>20</v>
      </c>
      <c r="H20" s="67"/>
      <c r="I20" s="79" t="s">
        <v>21</v>
      </c>
      <c r="J20" s="79"/>
      <c r="K20" s="74" t="s">
        <v>25</v>
      </c>
      <c r="L20" s="74"/>
      <c r="M20" s="86" t="s">
        <v>27</v>
      </c>
    </row>
    <row r="21" spans="1:13" x14ac:dyDescent="0.25">
      <c r="A21" s="92"/>
      <c r="B21" s="93" t="s">
        <v>17</v>
      </c>
      <c r="C21" s="51" t="s">
        <v>1</v>
      </c>
      <c r="D21" s="51" t="s">
        <v>2</v>
      </c>
      <c r="E21" s="58" t="s">
        <v>1</v>
      </c>
      <c r="F21" s="58" t="s">
        <v>2</v>
      </c>
      <c r="G21" s="65" t="s">
        <v>1</v>
      </c>
      <c r="H21" s="65" t="s">
        <v>2</v>
      </c>
      <c r="I21" s="77" t="s">
        <v>1</v>
      </c>
      <c r="J21" s="77" t="s">
        <v>2</v>
      </c>
      <c r="K21" s="72" t="s">
        <v>22</v>
      </c>
      <c r="L21" s="72" t="s">
        <v>23</v>
      </c>
      <c r="M21" s="86" t="s">
        <v>31</v>
      </c>
    </row>
    <row r="22" spans="1:13" x14ac:dyDescent="0.25">
      <c r="A22" s="91" t="s">
        <v>38</v>
      </c>
      <c r="B22" s="94">
        <v>659911</v>
      </c>
      <c r="C22" s="52">
        <v>141400</v>
      </c>
      <c r="D22" s="52">
        <v>14356</v>
      </c>
      <c r="E22" s="59">
        <v>108110</v>
      </c>
      <c r="F22" s="59">
        <v>87469</v>
      </c>
      <c r="G22" s="66">
        <v>115671</v>
      </c>
      <c r="H22" s="66">
        <v>44400</v>
      </c>
      <c r="I22" s="78">
        <v>162155</v>
      </c>
      <c r="J22" s="78">
        <v>8818</v>
      </c>
      <c r="K22" s="82">
        <f t="shared" si="1"/>
        <v>527336</v>
      </c>
      <c r="L22" s="82">
        <f t="shared" si="2"/>
        <v>155043</v>
      </c>
      <c r="M22" s="86">
        <f>B22+K22-L22</f>
        <v>1032204</v>
      </c>
    </row>
    <row r="23" spans="1:13" x14ac:dyDescent="0.25">
      <c r="A23" s="91" t="s">
        <v>11</v>
      </c>
      <c r="B23" s="94">
        <v>6563443</v>
      </c>
      <c r="C23" s="52">
        <v>976950</v>
      </c>
      <c r="D23" s="52"/>
      <c r="E23" s="59">
        <v>1603243</v>
      </c>
      <c r="F23" s="59"/>
      <c r="G23" s="66">
        <v>2511930</v>
      </c>
      <c r="H23" s="66"/>
      <c r="I23" s="78">
        <v>1297141</v>
      </c>
      <c r="J23" s="78"/>
      <c r="K23" s="82">
        <f t="shared" si="1"/>
        <v>6389264</v>
      </c>
      <c r="L23" s="82">
        <f t="shared" si="2"/>
        <v>0</v>
      </c>
      <c r="M23" s="86">
        <f>B23+K23</f>
        <v>12952707</v>
      </c>
    </row>
    <row r="24" spans="1:13" x14ac:dyDescent="0.25">
      <c r="A24" s="91" t="s">
        <v>12</v>
      </c>
      <c r="B24" s="94">
        <f>12469363+76340+3661305</f>
        <v>16207008</v>
      </c>
      <c r="C24" s="52">
        <v>18842003</v>
      </c>
      <c r="D24" s="52"/>
      <c r="E24" s="59">
        <f>17669579+294772+2069418</f>
        <v>20033769</v>
      </c>
      <c r="F24" s="59"/>
      <c r="G24" s="66">
        <v>20683691</v>
      </c>
      <c r="H24" s="66"/>
      <c r="I24" s="78">
        <v>21485687</v>
      </c>
      <c r="J24" s="78"/>
      <c r="K24" s="82">
        <f t="shared" si="1"/>
        <v>81045150</v>
      </c>
      <c r="L24" s="82">
        <f t="shared" si="2"/>
        <v>0</v>
      </c>
      <c r="M24" s="86">
        <f>C24+E24+G24+I24</f>
        <v>81045150</v>
      </c>
    </row>
    <row r="25" spans="1:13" x14ac:dyDescent="0.25">
      <c r="A25" s="91" t="s">
        <v>13</v>
      </c>
      <c r="B25" s="94">
        <f>8121+1165586+5813450</f>
        <v>6987157</v>
      </c>
      <c r="C25" s="52">
        <v>8504401</v>
      </c>
      <c r="D25" s="52"/>
      <c r="E25" s="59">
        <f>67806+6998244</f>
        <v>7066050</v>
      </c>
      <c r="F25" s="59"/>
      <c r="G25" s="66">
        <v>10020798</v>
      </c>
      <c r="H25" s="66"/>
      <c r="I25" s="78">
        <v>11365009</v>
      </c>
      <c r="J25" s="78"/>
      <c r="K25" s="82">
        <f t="shared" si="1"/>
        <v>36956258</v>
      </c>
      <c r="L25" s="82">
        <f t="shared" si="2"/>
        <v>0</v>
      </c>
      <c r="M25" s="86">
        <f>C25+E25+G25+I25</f>
        <v>36956258</v>
      </c>
    </row>
    <row r="26" spans="1:13" x14ac:dyDescent="0.25">
      <c r="A26" s="91" t="s">
        <v>28</v>
      </c>
      <c r="B26" s="94">
        <f>B24-B25</f>
        <v>9219851</v>
      </c>
      <c r="C26" s="52">
        <v>10337601</v>
      </c>
      <c r="D26" s="52"/>
      <c r="E26" s="59">
        <v>13314405</v>
      </c>
      <c r="F26" s="59"/>
      <c r="G26" s="66">
        <v>10662893</v>
      </c>
      <c r="H26" s="66"/>
      <c r="I26" s="78">
        <v>10120676</v>
      </c>
      <c r="J26" s="78"/>
      <c r="K26" s="82">
        <f t="shared" si="1"/>
        <v>44435575</v>
      </c>
      <c r="L26" s="82">
        <f t="shared" si="2"/>
        <v>0</v>
      </c>
      <c r="M26" s="86">
        <f>C26+E26+G26+I26</f>
        <v>44435575</v>
      </c>
    </row>
    <row r="27" spans="1:13" x14ac:dyDescent="0.25">
      <c r="A27" s="91" t="s">
        <v>29</v>
      </c>
      <c r="B27" s="95">
        <v>5.6000000000000001E-2</v>
      </c>
      <c r="C27" s="54">
        <v>5.7500000000000002E-2</v>
      </c>
      <c r="D27" s="55"/>
      <c r="E27" s="61">
        <v>0.06</v>
      </c>
      <c r="F27" s="62"/>
      <c r="G27" s="68">
        <v>5.5E-2</v>
      </c>
      <c r="H27" s="69"/>
      <c r="I27" s="80">
        <v>0.05</v>
      </c>
      <c r="J27" s="81"/>
      <c r="K27" s="83"/>
      <c r="L27" s="83" t="s">
        <v>30</v>
      </c>
      <c r="M27" s="87">
        <v>5.5599999999999997E-2</v>
      </c>
    </row>
    <row r="28" spans="1:13" x14ac:dyDescent="0.25">
      <c r="A28" s="91" t="s">
        <v>14</v>
      </c>
      <c r="B28" s="96">
        <v>5.5</v>
      </c>
      <c r="C28" s="55">
        <v>10</v>
      </c>
      <c r="D28" s="55"/>
      <c r="E28" s="62">
        <v>12</v>
      </c>
      <c r="F28" s="62"/>
      <c r="G28" s="69">
        <v>7</v>
      </c>
      <c r="H28" s="69"/>
      <c r="I28" s="81">
        <v>7</v>
      </c>
      <c r="J28" s="81"/>
      <c r="K28" s="83"/>
      <c r="L28" s="83" t="s">
        <v>30</v>
      </c>
      <c r="M28" s="88">
        <v>0.09</v>
      </c>
    </row>
  </sheetData>
  <mergeCells count="13">
    <mergeCell ref="A1:M1"/>
    <mergeCell ref="A2:A3"/>
    <mergeCell ref="K20:L20"/>
    <mergeCell ref="C2:D2"/>
    <mergeCell ref="E2:F2"/>
    <mergeCell ref="G2:H2"/>
    <mergeCell ref="I2:J2"/>
    <mergeCell ref="K2:L2"/>
    <mergeCell ref="A20:A21"/>
    <mergeCell ref="C20:D20"/>
    <mergeCell ref="E20:F20"/>
    <mergeCell ref="G20:H20"/>
    <mergeCell ref="I20:J20"/>
  </mergeCells>
  <pageMargins left="0.25" right="0.25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topLeftCell="A52" zoomScaleNormal="100" workbookViewId="0">
      <selection activeCell="Q56" sqref="Q56"/>
    </sheetView>
  </sheetViews>
  <sheetFormatPr defaultRowHeight="15" x14ac:dyDescent="0.25"/>
  <cols>
    <col min="9" max="9" width="2.85546875" customWidth="1"/>
  </cols>
  <sheetData/>
  <pageMargins left="0.25" right="0.25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"/>
  <sheetViews>
    <sheetView zoomScale="69" zoomScaleNormal="69" workbookViewId="0">
      <selection activeCell="J14" sqref="J14"/>
    </sheetView>
  </sheetViews>
  <sheetFormatPr defaultColWidth="9" defaultRowHeight="22.5" x14ac:dyDescent="0.55000000000000004"/>
  <cols>
    <col min="1" max="1" width="12.7109375" style="2" customWidth="1"/>
    <col min="2" max="2" width="13.140625" style="2" customWidth="1"/>
    <col min="3" max="3" width="14.140625" style="2" customWidth="1"/>
    <col min="4" max="4" width="12.7109375" style="2" customWidth="1"/>
    <col min="5" max="5" width="13.7109375" style="2" customWidth="1"/>
    <col min="6" max="6" width="12.85546875" style="2" customWidth="1"/>
    <col min="7" max="7" width="13.28515625" style="2" customWidth="1"/>
    <col min="8" max="8" width="14.7109375" style="2" customWidth="1"/>
    <col min="9" max="11" width="13.28515625" style="2" customWidth="1"/>
    <col min="12" max="12" width="15.42578125" style="2" customWidth="1"/>
    <col min="13" max="16384" width="9" style="2"/>
  </cols>
  <sheetData>
    <row r="1" spans="1:15" s="8" customFormat="1" ht="31.5" x14ac:dyDescent="0.7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 t="s">
        <v>39</v>
      </c>
    </row>
    <row r="2" spans="1:15" x14ac:dyDescent="0.55000000000000004">
      <c r="A2" s="3" t="s">
        <v>0</v>
      </c>
      <c r="B2" s="15" t="s">
        <v>18</v>
      </c>
      <c r="C2" s="16"/>
      <c r="D2" s="9" t="s">
        <v>19</v>
      </c>
      <c r="E2" s="10"/>
      <c r="F2" s="34" t="s">
        <v>20</v>
      </c>
      <c r="G2" s="35"/>
      <c r="H2" s="22" t="s">
        <v>21</v>
      </c>
      <c r="I2" s="23"/>
      <c r="J2" s="29" t="s">
        <v>25</v>
      </c>
      <c r="K2" s="30"/>
      <c r="L2" s="44" t="s">
        <v>27</v>
      </c>
    </row>
    <row r="3" spans="1:15" x14ac:dyDescent="0.55000000000000004">
      <c r="A3" s="4"/>
      <c r="B3" s="17" t="s">
        <v>40</v>
      </c>
      <c r="C3" s="17" t="s">
        <v>41</v>
      </c>
      <c r="D3" s="11" t="s">
        <v>40</v>
      </c>
      <c r="E3" s="11" t="s">
        <v>41</v>
      </c>
      <c r="F3" s="36" t="s">
        <v>40</v>
      </c>
      <c r="G3" s="36" t="s">
        <v>41</v>
      </c>
      <c r="H3" s="24" t="s">
        <v>40</v>
      </c>
      <c r="I3" s="24" t="s">
        <v>41</v>
      </c>
      <c r="J3" s="31" t="s">
        <v>22</v>
      </c>
      <c r="K3" s="31" t="s">
        <v>23</v>
      </c>
      <c r="L3" s="44" t="s">
        <v>31</v>
      </c>
    </row>
    <row r="4" spans="1:15" x14ac:dyDescent="0.55000000000000004">
      <c r="A4" s="1" t="s">
        <v>24</v>
      </c>
      <c r="B4" s="18">
        <v>235</v>
      </c>
      <c r="C4" s="18">
        <v>334</v>
      </c>
      <c r="D4" s="12">
        <v>324</v>
      </c>
      <c r="E4" s="12">
        <v>308</v>
      </c>
      <c r="F4" s="37">
        <v>208</v>
      </c>
      <c r="G4" s="37">
        <v>334</v>
      </c>
      <c r="H4" s="25">
        <v>229</v>
      </c>
      <c r="I4" s="25">
        <v>250</v>
      </c>
      <c r="J4" s="32">
        <f t="shared" ref="J4:K25" si="0">B4+D4+F4+H4</f>
        <v>996</v>
      </c>
      <c r="K4" s="32">
        <f t="shared" si="0"/>
        <v>1226</v>
      </c>
      <c r="L4" s="45">
        <v>4946</v>
      </c>
    </row>
    <row r="5" spans="1:15" x14ac:dyDescent="0.55000000000000004">
      <c r="A5" s="3" t="s">
        <v>0</v>
      </c>
      <c r="B5" s="15" t="s">
        <v>18</v>
      </c>
      <c r="C5" s="16"/>
      <c r="D5" s="9" t="s">
        <v>19</v>
      </c>
      <c r="E5" s="10"/>
      <c r="F5" s="34" t="s">
        <v>20</v>
      </c>
      <c r="G5" s="35"/>
      <c r="H5" s="22" t="s">
        <v>21</v>
      </c>
      <c r="I5" s="23"/>
      <c r="J5" s="32"/>
      <c r="K5" s="32"/>
      <c r="L5" s="45"/>
    </row>
    <row r="6" spans="1:15" x14ac:dyDescent="0.55000000000000004">
      <c r="A6" s="4"/>
      <c r="B6" s="17" t="s">
        <v>42</v>
      </c>
      <c r="C6" s="17" t="s">
        <v>43</v>
      </c>
      <c r="D6" s="11" t="s">
        <v>42</v>
      </c>
      <c r="E6" s="11" t="s">
        <v>43</v>
      </c>
      <c r="F6" s="36" t="s">
        <v>42</v>
      </c>
      <c r="G6" s="36" t="s">
        <v>43</v>
      </c>
      <c r="H6" s="24" t="s">
        <v>42</v>
      </c>
      <c r="I6" s="24" t="s">
        <v>43</v>
      </c>
      <c r="J6" s="32"/>
      <c r="K6" s="32"/>
      <c r="L6" s="45"/>
    </row>
    <row r="7" spans="1:15" x14ac:dyDescent="0.55000000000000004">
      <c r="A7" s="1" t="s">
        <v>16</v>
      </c>
      <c r="B7" s="18">
        <v>17929801</v>
      </c>
      <c r="C7" s="18">
        <v>16845609</v>
      </c>
      <c r="D7" s="12">
        <v>17937972</v>
      </c>
      <c r="E7" s="12">
        <v>6436606</v>
      </c>
      <c r="F7" s="37">
        <v>18584674</v>
      </c>
      <c r="G7" s="37">
        <v>10295370</v>
      </c>
      <c r="H7" s="25">
        <v>14211062</v>
      </c>
      <c r="I7" s="25">
        <v>6799629</v>
      </c>
      <c r="J7" s="42">
        <f t="shared" si="0"/>
        <v>68663509</v>
      </c>
      <c r="K7" s="42">
        <f t="shared" si="0"/>
        <v>40377214</v>
      </c>
      <c r="L7" s="46" t="e">
        <f>#REF!+J7-K7</f>
        <v>#REF!</v>
      </c>
    </row>
    <row r="8" spans="1:15" x14ac:dyDescent="0.55000000000000004">
      <c r="A8" s="3" t="s">
        <v>0</v>
      </c>
      <c r="B8" s="15" t="s">
        <v>18</v>
      </c>
      <c r="C8" s="16"/>
      <c r="D8" s="9" t="s">
        <v>19</v>
      </c>
      <c r="E8" s="10"/>
      <c r="F8" s="34" t="s">
        <v>20</v>
      </c>
      <c r="G8" s="35"/>
      <c r="H8" s="22" t="s">
        <v>21</v>
      </c>
      <c r="I8" s="23"/>
      <c r="J8" s="42"/>
      <c r="K8" s="42"/>
      <c r="L8" s="46"/>
    </row>
    <row r="9" spans="1:15" x14ac:dyDescent="0.55000000000000004">
      <c r="A9" s="4"/>
      <c r="B9" s="17" t="s">
        <v>44</v>
      </c>
      <c r="C9" s="17" t="s">
        <v>45</v>
      </c>
      <c r="D9" s="11" t="s">
        <v>44</v>
      </c>
      <c r="E9" s="11" t="s">
        <v>45</v>
      </c>
      <c r="F9" s="36" t="s">
        <v>44</v>
      </c>
      <c r="G9" s="36" t="s">
        <v>45</v>
      </c>
      <c r="H9" s="24" t="s">
        <v>44</v>
      </c>
      <c r="I9" s="24" t="s">
        <v>45</v>
      </c>
      <c r="J9" s="42"/>
      <c r="K9" s="42"/>
      <c r="L9" s="46"/>
    </row>
    <row r="10" spans="1:15" x14ac:dyDescent="0.55000000000000004">
      <c r="A10" s="1" t="s">
        <v>3</v>
      </c>
      <c r="B10" s="18">
        <v>94802405</v>
      </c>
      <c r="C10" s="18">
        <f>36936779+21753869+36042556+21008620</f>
        <v>115741824</v>
      </c>
      <c r="D10" s="12">
        <f>46346876+39901058</f>
        <v>86247934</v>
      </c>
      <c r="E10" s="12">
        <f>25580523+18244786+22142528+13248561</f>
        <v>79216398</v>
      </c>
      <c r="F10" s="37">
        <v>76028811</v>
      </c>
      <c r="G10" s="37">
        <f>29654004+10854819+21931379+11029915</f>
        <v>73470117</v>
      </c>
      <c r="H10" s="25">
        <v>100828189</v>
      </c>
      <c r="I10" s="25">
        <f>31933248+9032465+34519343+16032879</f>
        <v>91517935</v>
      </c>
      <c r="J10" s="42">
        <f t="shared" si="0"/>
        <v>357907339</v>
      </c>
      <c r="K10" s="42">
        <f t="shared" si="0"/>
        <v>359946274</v>
      </c>
      <c r="L10" s="46">
        <v>78049238</v>
      </c>
    </row>
    <row r="11" spans="1:15" x14ac:dyDescent="0.55000000000000004">
      <c r="A11" s="3" t="s">
        <v>0</v>
      </c>
      <c r="B11" s="15" t="s">
        <v>18</v>
      </c>
      <c r="C11" s="16"/>
      <c r="D11" s="9" t="s">
        <v>19</v>
      </c>
      <c r="E11" s="10"/>
      <c r="F11" s="34" t="s">
        <v>20</v>
      </c>
      <c r="G11" s="35"/>
      <c r="H11" s="22" t="s">
        <v>21</v>
      </c>
      <c r="I11" s="23"/>
      <c r="J11" s="42"/>
      <c r="K11" s="42"/>
      <c r="L11" s="46"/>
    </row>
    <row r="12" spans="1:15" x14ac:dyDescent="0.55000000000000004">
      <c r="A12" s="4"/>
      <c r="B12" s="17" t="s">
        <v>46</v>
      </c>
      <c r="C12" s="17" t="s">
        <v>47</v>
      </c>
      <c r="D12" s="11" t="s">
        <v>46</v>
      </c>
      <c r="E12" s="11" t="s">
        <v>47</v>
      </c>
      <c r="F12" s="36" t="s">
        <v>46</v>
      </c>
      <c r="G12" s="36" t="s">
        <v>47</v>
      </c>
      <c r="H12" s="24" t="s">
        <v>46</v>
      </c>
      <c r="I12" s="24" t="s">
        <v>47</v>
      </c>
      <c r="J12" s="42"/>
      <c r="K12" s="42"/>
      <c r="L12" s="46"/>
    </row>
    <row r="13" spans="1:15" x14ac:dyDescent="0.55000000000000004">
      <c r="A13" s="1" t="s">
        <v>32</v>
      </c>
      <c r="B13" s="18">
        <v>90335443</v>
      </c>
      <c r="C13" s="18">
        <v>132250960</v>
      </c>
      <c r="D13" s="12">
        <v>86259291</v>
      </c>
      <c r="E13" s="12">
        <v>101038152</v>
      </c>
      <c r="F13" s="37">
        <v>91231939</v>
      </c>
      <c r="G13" s="37">
        <v>95803878</v>
      </c>
      <c r="H13" s="25">
        <v>87314458</v>
      </c>
      <c r="I13" s="25">
        <v>90212500</v>
      </c>
      <c r="J13" s="42">
        <f t="shared" si="0"/>
        <v>355141131</v>
      </c>
      <c r="K13" s="42">
        <f t="shared" si="0"/>
        <v>419305490</v>
      </c>
      <c r="L13" s="46" t="e">
        <f>K13-J13+#REF!</f>
        <v>#REF!</v>
      </c>
    </row>
    <row r="14" spans="1:15" x14ac:dyDescent="0.55000000000000004">
      <c r="A14" s="1" t="s">
        <v>4</v>
      </c>
      <c r="B14" s="18">
        <v>381890</v>
      </c>
      <c r="C14" s="18">
        <v>251338</v>
      </c>
      <c r="D14" s="12">
        <v>441969</v>
      </c>
      <c r="E14" s="12">
        <v>5000</v>
      </c>
      <c r="F14" s="37">
        <v>3616316</v>
      </c>
      <c r="G14" s="37">
        <v>5250721</v>
      </c>
      <c r="H14" s="25">
        <v>6037762</v>
      </c>
      <c r="I14" s="25">
        <v>9432989</v>
      </c>
      <c r="J14" s="42">
        <f t="shared" si="0"/>
        <v>10477937</v>
      </c>
      <c r="K14" s="42">
        <f t="shared" si="0"/>
        <v>14940048</v>
      </c>
      <c r="L14" s="46" t="e">
        <f>K14-J14+#REF!</f>
        <v>#REF!</v>
      </c>
      <c r="O14" s="2" t="s">
        <v>39</v>
      </c>
    </row>
    <row r="15" spans="1:15" x14ac:dyDescent="0.55000000000000004">
      <c r="A15" s="1" t="s">
        <v>35</v>
      </c>
      <c r="B15" s="18">
        <v>1730072</v>
      </c>
      <c r="C15" s="18">
        <v>89816</v>
      </c>
      <c r="D15" s="12">
        <v>3001399</v>
      </c>
      <c r="E15" s="12">
        <v>88355</v>
      </c>
      <c r="F15" s="37">
        <v>914718</v>
      </c>
      <c r="G15" s="37">
        <v>2115551</v>
      </c>
      <c r="H15" s="25">
        <v>1435848</v>
      </c>
      <c r="I15" s="25">
        <v>4627139</v>
      </c>
      <c r="J15" s="42">
        <f t="shared" si="0"/>
        <v>7082037</v>
      </c>
      <c r="K15" s="42">
        <f t="shared" si="0"/>
        <v>6920861</v>
      </c>
      <c r="L15" s="46" t="e">
        <f>K15-J15+#REF!</f>
        <v>#REF!</v>
      </c>
    </row>
    <row r="16" spans="1:15" x14ac:dyDescent="0.55000000000000004">
      <c r="A16" s="1" t="s">
        <v>5</v>
      </c>
      <c r="B16" s="18">
        <v>943066</v>
      </c>
      <c r="C16" s="18">
        <v>303340</v>
      </c>
      <c r="D16" s="12">
        <v>176136</v>
      </c>
      <c r="E16" s="12"/>
      <c r="F16" s="37">
        <v>49379</v>
      </c>
      <c r="G16" s="37">
        <v>1000</v>
      </c>
      <c r="H16" s="25">
        <v>61243</v>
      </c>
      <c r="I16" s="25">
        <v>3942</v>
      </c>
      <c r="J16" s="42">
        <f t="shared" si="0"/>
        <v>1229824</v>
      </c>
      <c r="K16" s="42">
        <f t="shared" si="0"/>
        <v>308282</v>
      </c>
      <c r="L16" s="46" t="e">
        <f>K16-J16+#REF!</f>
        <v>#REF!</v>
      </c>
    </row>
    <row r="17" spans="1:12" x14ac:dyDescent="0.55000000000000004">
      <c r="A17" s="1" t="s">
        <v>34</v>
      </c>
      <c r="B17" s="18">
        <v>31180</v>
      </c>
      <c r="C17" s="18"/>
      <c r="D17" s="12"/>
      <c r="E17" s="12"/>
      <c r="F17" s="37"/>
      <c r="G17" s="37"/>
      <c r="H17" s="25"/>
      <c r="I17" s="25"/>
      <c r="J17" s="42">
        <f t="shared" si="0"/>
        <v>31180</v>
      </c>
      <c r="K17" s="42">
        <f t="shared" si="0"/>
        <v>0</v>
      </c>
      <c r="L17" s="46" t="e">
        <f>K17-J17+#REF!</f>
        <v>#REF!</v>
      </c>
    </row>
    <row r="18" spans="1:12" x14ac:dyDescent="0.55000000000000004">
      <c r="A18" s="1" t="s">
        <v>33</v>
      </c>
      <c r="B18" s="18">
        <v>68150</v>
      </c>
      <c r="C18" s="18">
        <v>49200</v>
      </c>
      <c r="D18" s="12">
        <v>31120</v>
      </c>
      <c r="E18" s="12">
        <v>31120</v>
      </c>
      <c r="F18" s="37"/>
      <c r="G18" s="37"/>
      <c r="H18" s="25"/>
      <c r="I18" s="25"/>
      <c r="J18" s="42">
        <f t="shared" si="0"/>
        <v>99270</v>
      </c>
      <c r="K18" s="42">
        <f t="shared" si="0"/>
        <v>80320</v>
      </c>
      <c r="L18" s="46" t="e">
        <f>K18-J18+#REF!</f>
        <v>#REF!</v>
      </c>
    </row>
    <row r="19" spans="1:12" x14ac:dyDescent="0.55000000000000004">
      <c r="A19" s="1" t="s">
        <v>6</v>
      </c>
      <c r="B19" s="18">
        <v>30</v>
      </c>
      <c r="C19" s="18"/>
      <c r="D19" s="12">
        <v>19809</v>
      </c>
      <c r="E19" s="12"/>
      <c r="F19" s="37">
        <v>2402</v>
      </c>
      <c r="G19" s="37"/>
      <c r="H19" s="25">
        <v>500</v>
      </c>
      <c r="I19" s="25">
        <v>500</v>
      </c>
      <c r="J19" s="42">
        <f t="shared" si="0"/>
        <v>22741</v>
      </c>
      <c r="K19" s="42">
        <f t="shared" si="0"/>
        <v>500</v>
      </c>
      <c r="L19" s="46" t="e">
        <f>K19-J19+#REF!</f>
        <v>#REF!</v>
      </c>
    </row>
    <row r="20" spans="1:12" x14ac:dyDescent="0.55000000000000004">
      <c r="A20" s="1" t="s">
        <v>7</v>
      </c>
      <c r="B20" s="18">
        <v>4046</v>
      </c>
      <c r="C20" s="18"/>
      <c r="D20" s="12">
        <v>78703</v>
      </c>
      <c r="E20" s="12"/>
      <c r="F20" s="37">
        <v>3395</v>
      </c>
      <c r="G20" s="37"/>
      <c r="H20" s="25"/>
      <c r="I20" s="25"/>
      <c r="J20" s="42">
        <f t="shared" si="0"/>
        <v>86144</v>
      </c>
      <c r="K20" s="42">
        <f t="shared" si="0"/>
        <v>0</v>
      </c>
      <c r="L20" s="46" t="e">
        <f>K20-J20+#REF!</f>
        <v>#REF!</v>
      </c>
    </row>
    <row r="21" spans="1:12" x14ac:dyDescent="0.55000000000000004">
      <c r="A21" s="1" t="s">
        <v>36</v>
      </c>
      <c r="B21" s="18">
        <v>4083827</v>
      </c>
      <c r="C21" s="18">
        <v>4034604</v>
      </c>
      <c r="D21" s="12">
        <v>4234480</v>
      </c>
      <c r="E21" s="12">
        <v>4090443</v>
      </c>
      <c r="F21" s="37">
        <v>5108881</v>
      </c>
      <c r="G21" s="37">
        <v>5103343</v>
      </c>
      <c r="H21" s="25">
        <v>4707032</v>
      </c>
      <c r="I21" s="25">
        <v>4592454</v>
      </c>
      <c r="J21" s="42">
        <f t="shared" si="0"/>
        <v>18134220</v>
      </c>
      <c r="K21" s="42">
        <f t="shared" si="0"/>
        <v>17820844</v>
      </c>
      <c r="L21" s="46" t="e">
        <f>K21-J21+#REF!</f>
        <v>#REF!</v>
      </c>
    </row>
    <row r="22" spans="1:12" x14ac:dyDescent="0.55000000000000004">
      <c r="A22" s="1" t="s">
        <v>37</v>
      </c>
      <c r="B22" s="18">
        <v>166256</v>
      </c>
      <c r="C22" s="18">
        <v>66683</v>
      </c>
      <c r="D22" s="12">
        <v>461879</v>
      </c>
      <c r="E22" s="12">
        <v>611239</v>
      </c>
      <c r="F22" s="37">
        <v>594867</v>
      </c>
      <c r="G22" s="37">
        <v>724930</v>
      </c>
      <c r="H22" s="25">
        <v>659501</v>
      </c>
      <c r="I22" s="25">
        <v>356817</v>
      </c>
      <c r="J22" s="42">
        <f t="shared" si="0"/>
        <v>1882503</v>
      </c>
      <c r="K22" s="42">
        <f t="shared" si="0"/>
        <v>1759669</v>
      </c>
      <c r="L22" s="46" t="e">
        <f>K22-J22+#REF!</f>
        <v>#REF!</v>
      </c>
    </row>
    <row r="23" spans="1:12" x14ac:dyDescent="0.55000000000000004">
      <c r="A23" s="1" t="s">
        <v>8</v>
      </c>
      <c r="B23" s="18">
        <v>135706</v>
      </c>
      <c r="C23" s="18">
        <v>210373</v>
      </c>
      <c r="D23" s="12">
        <v>200797</v>
      </c>
      <c r="E23" s="12">
        <v>557526</v>
      </c>
      <c r="F23" s="37">
        <v>191678</v>
      </c>
      <c r="G23" s="37">
        <v>61811</v>
      </c>
      <c r="H23" s="25">
        <v>208759</v>
      </c>
      <c r="I23" s="25">
        <v>299737</v>
      </c>
      <c r="J23" s="42">
        <f t="shared" si="0"/>
        <v>736940</v>
      </c>
      <c r="K23" s="42">
        <f t="shared" si="0"/>
        <v>1129447</v>
      </c>
      <c r="L23" s="46" t="e">
        <f>K23-J23+#REF!</f>
        <v>#REF!</v>
      </c>
    </row>
    <row r="24" spans="1:12" x14ac:dyDescent="0.55000000000000004">
      <c r="A24" s="1" t="s">
        <v>9</v>
      </c>
      <c r="B24" s="18">
        <v>275000</v>
      </c>
      <c r="C24" s="18"/>
      <c r="D24" s="12">
        <v>275000</v>
      </c>
      <c r="E24" s="12"/>
      <c r="F24" s="37">
        <v>60272</v>
      </c>
      <c r="G24" s="37"/>
      <c r="H24" s="25">
        <v>133601</v>
      </c>
      <c r="I24" s="25">
        <v>835000</v>
      </c>
      <c r="J24" s="42">
        <f t="shared" si="0"/>
        <v>743873</v>
      </c>
      <c r="K24" s="42">
        <f t="shared" si="0"/>
        <v>835000</v>
      </c>
      <c r="L24" s="46" t="e">
        <f>K24-J24+#REF!</f>
        <v>#REF!</v>
      </c>
    </row>
    <row r="25" spans="1:12" x14ac:dyDescent="0.55000000000000004">
      <c r="A25" s="1" t="s">
        <v>10</v>
      </c>
      <c r="B25" s="18"/>
      <c r="C25" s="18">
        <v>1234900</v>
      </c>
      <c r="D25" s="12"/>
      <c r="E25" s="12">
        <v>539100</v>
      </c>
      <c r="F25" s="37"/>
      <c r="G25" s="37">
        <v>449000</v>
      </c>
      <c r="H25" s="25"/>
      <c r="I25" s="25">
        <v>500000</v>
      </c>
      <c r="J25" s="42">
        <f t="shared" si="0"/>
        <v>0</v>
      </c>
      <c r="K25" s="42">
        <f t="shared" si="0"/>
        <v>2723000</v>
      </c>
      <c r="L25" s="46" t="e">
        <f>K25-J25+#REF!</f>
        <v>#REF!</v>
      </c>
    </row>
    <row r="26" spans="1:12" x14ac:dyDescent="0.55000000000000004">
      <c r="A26" s="5" t="s">
        <v>0</v>
      </c>
      <c r="B26" s="19" t="s">
        <v>18</v>
      </c>
      <c r="C26" s="19"/>
      <c r="D26" s="13" t="s">
        <v>19</v>
      </c>
      <c r="E26" s="13"/>
      <c r="F26" s="38" t="s">
        <v>20</v>
      </c>
      <c r="G26" s="38"/>
      <c r="H26" s="26" t="s">
        <v>21</v>
      </c>
      <c r="I26" s="26"/>
      <c r="J26" s="33" t="s">
        <v>25</v>
      </c>
      <c r="K26" s="33"/>
      <c r="L26" s="46" t="s">
        <v>27</v>
      </c>
    </row>
    <row r="27" spans="1:12" x14ac:dyDescent="0.55000000000000004">
      <c r="A27" s="5"/>
      <c r="B27" s="17" t="s">
        <v>1</v>
      </c>
      <c r="C27" s="17" t="s">
        <v>2</v>
      </c>
      <c r="D27" s="11" t="s">
        <v>1</v>
      </c>
      <c r="E27" s="11" t="s">
        <v>2</v>
      </c>
      <c r="F27" s="36" t="s">
        <v>1</v>
      </c>
      <c r="G27" s="36" t="s">
        <v>2</v>
      </c>
      <c r="H27" s="24" t="s">
        <v>1</v>
      </c>
      <c r="I27" s="24" t="s">
        <v>2</v>
      </c>
      <c r="J27" s="31" t="s">
        <v>22</v>
      </c>
      <c r="K27" s="31" t="s">
        <v>23</v>
      </c>
      <c r="L27" s="46" t="s">
        <v>31</v>
      </c>
    </row>
    <row r="28" spans="1:12" x14ac:dyDescent="0.55000000000000004">
      <c r="A28" s="1" t="s">
        <v>38</v>
      </c>
      <c r="B28" s="18">
        <v>141400</v>
      </c>
      <c r="C28" s="18">
        <v>14356</v>
      </c>
      <c r="D28" s="12">
        <v>108110</v>
      </c>
      <c r="E28" s="12">
        <v>87469</v>
      </c>
      <c r="F28" s="37">
        <v>115671</v>
      </c>
      <c r="G28" s="37">
        <v>44400</v>
      </c>
      <c r="H28" s="25">
        <v>162155</v>
      </c>
      <c r="I28" s="25">
        <v>8818</v>
      </c>
      <c r="J28" s="42">
        <f t="shared" ref="J28:K38" si="1">B28+D28+F28+H28</f>
        <v>527336</v>
      </c>
      <c r="K28" s="42">
        <f t="shared" si="1"/>
        <v>155043</v>
      </c>
      <c r="L28" s="46" t="e">
        <f>#REF!+J28-K28</f>
        <v>#REF!</v>
      </c>
    </row>
    <row r="29" spans="1:12" x14ac:dyDescent="0.55000000000000004">
      <c r="A29" s="1" t="s">
        <v>11</v>
      </c>
      <c r="B29" s="18">
        <v>976950</v>
      </c>
      <c r="C29" s="18"/>
      <c r="D29" s="12">
        <v>1603243</v>
      </c>
      <c r="E29" s="12"/>
      <c r="F29" s="37">
        <v>2511930</v>
      </c>
      <c r="G29" s="37"/>
      <c r="H29" s="25">
        <v>1297141</v>
      </c>
      <c r="I29" s="25"/>
      <c r="J29" s="42">
        <f t="shared" si="1"/>
        <v>6389264</v>
      </c>
      <c r="K29" s="42">
        <f t="shared" si="1"/>
        <v>0</v>
      </c>
      <c r="L29" s="46" t="e">
        <f>#REF!+J29</f>
        <v>#REF!</v>
      </c>
    </row>
    <row r="30" spans="1:12" x14ac:dyDescent="0.55000000000000004">
      <c r="A30" s="3" t="s">
        <v>0</v>
      </c>
      <c r="B30" s="15" t="s">
        <v>18</v>
      </c>
      <c r="C30" s="16"/>
      <c r="D30" s="9" t="s">
        <v>19</v>
      </c>
      <c r="E30" s="10"/>
      <c r="F30" s="34" t="s">
        <v>20</v>
      </c>
      <c r="G30" s="35"/>
      <c r="H30" s="22" t="s">
        <v>21</v>
      </c>
      <c r="I30" s="23"/>
      <c r="J30" s="42"/>
      <c r="K30" s="42"/>
      <c r="L30" s="46"/>
    </row>
    <row r="31" spans="1:12" x14ac:dyDescent="0.55000000000000004">
      <c r="A31" s="4"/>
      <c r="B31" s="17"/>
      <c r="C31" s="17"/>
      <c r="D31" s="11"/>
      <c r="E31" s="11"/>
      <c r="F31" s="36"/>
      <c r="G31" s="36"/>
      <c r="H31" s="24"/>
      <c r="I31" s="24"/>
      <c r="J31" s="42"/>
      <c r="K31" s="42"/>
      <c r="L31" s="46"/>
    </row>
    <row r="32" spans="1:12" x14ac:dyDescent="0.55000000000000004">
      <c r="A32" s="1" t="s">
        <v>12</v>
      </c>
      <c r="B32" s="18">
        <v>18842003</v>
      </c>
      <c r="C32" s="18"/>
      <c r="D32" s="12">
        <f>17669579+294772+2069418</f>
        <v>20033769</v>
      </c>
      <c r="E32" s="12"/>
      <c r="F32" s="37">
        <v>20683691</v>
      </c>
      <c r="G32" s="37"/>
      <c r="H32" s="25">
        <v>21485687</v>
      </c>
      <c r="I32" s="25"/>
      <c r="J32" s="42">
        <f t="shared" si="1"/>
        <v>81045150</v>
      </c>
      <c r="K32" s="42">
        <f t="shared" si="1"/>
        <v>0</v>
      </c>
      <c r="L32" s="46">
        <f>B32+D32+F32+H32</f>
        <v>81045150</v>
      </c>
    </row>
    <row r="33" spans="1:13" x14ac:dyDescent="0.55000000000000004">
      <c r="A33" s="3" t="s">
        <v>0</v>
      </c>
      <c r="B33" s="15" t="s">
        <v>18</v>
      </c>
      <c r="C33" s="16"/>
      <c r="D33" s="9" t="s">
        <v>19</v>
      </c>
      <c r="E33" s="10"/>
      <c r="F33" s="34" t="s">
        <v>20</v>
      </c>
      <c r="G33" s="35"/>
      <c r="H33" s="22" t="s">
        <v>21</v>
      </c>
      <c r="I33" s="23"/>
      <c r="J33" s="42"/>
      <c r="K33" s="42"/>
      <c r="L33" s="46"/>
    </row>
    <row r="34" spans="1:13" x14ac:dyDescent="0.55000000000000004">
      <c r="A34" s="4"/>
      <c r="B34" s="17"/>
      <c r="C34" s="17"/>
      <c r="D34" s="11"/>
      <c r="E34" s="11"/>
      <c r="F34" s="36"/>
      <c r="G34" s="36"/>
      <c r="H34" s="24"/>
      <c r="I34" s="24"/>
      <c r="J34" s="42"/>
      <c r="K34" s="42"/>
      <c r="L34" s="46"/>
    </row>
    <row r="35" spans="1:13" x14ac:dyDescent="0.55000000000000004">
      <c r="A35" s="1" t="s">
        <v>13</v>
      </c>
      <c r="B35" s="18">
        <v>8504401</v>
      </c>
      <c r="C35" s="18"/>
      <c r="D35" s="12">
        <f>67806+6998244</f>
        <v>7066050</v>
      </c>
      <c r="E35" s="12"/>
      <c r="F35" s="37">
        <v>10020798</v>
      </c>
      <c r="G35" s="37"/>
      <c r="H35" s="25">
        <v>11365009</v>
      </c>
      <c r="I35" s="25"/>
      <c r="J35" s="42">
        <f t="shared" si="1"/>
        <v>36956258</v>
      </c>
      <c r="K35" s="42">
        <f t="shared" si="1"/>
        <v>0</v>
      </c>
      <c r="L35" s="46">
        <f>B35+D35+F35+H35</f>
        <v>36956258</v>
      </c>
    </row>
    <row r="36" spans="1:13" x14ac:dyDescent="0.55000000000000004">
      <c r="A36" s="3" t="s">
        <v>0</v>
      </c>
      <c r="B36" s="15" t="s">
        <v>18</v>
      </c>
      <c r="C36" s="16"/>
      <c r="D36" s="9" t="s">
        <v>19</v>
      </c>
      <c r="E36" s="10"/>
      <c r="F36" s="34" t="s">
        <v>20</v>
      </c>
      <c r="G36" s="35"/>
      <c r="H36" s="22" t="s">
        <v>21</v>
      </c>
      <c r="I36" s="23"/>
      <c r="J36" s="42"/>
      <c r="K36" s="42"/>
      <c r="L36" s="46"/>
    </row>
    <row r="37" spans="1:13" x14ac:dyDescent="0.55000000000000004">
      <c r="A37" s="4"/>
      <c r="B37" s="17"/>
      <c r="C37" s="17"/>
      <c r="D37" s="11"/>
      <c r="E37" s="11"/>
      <c r="F37" s="36"/>
      <c r="G37" s="36"/>
      <c r="H37" s="24"/>
      <c r="I37" s="24"/>
      <c r="J37" s="42"/>
      <c r="K37" s="42"/>
      <c r="L37" s="46"/>
      <c r="M37" s="2" t="s">
        <v>39</v>
      </c>
    </row>
    <row r="38" spans="1:13" x14ac:dyDescent="0.55000000000000004">
      <c r="A38" s="1" t="s">
        <v>28</v>
      </c>
      <c r="B38" s="18">
        <v>10337601</v>
      </c>
      <c r="C38" s="18"/>
      <c r="D38" s="12">
        <v>13314405</v>
      </c>
      <c r="E38" s="12"/>
      <c r="F38" s="37">
        <v>10662893</v>
      </c>
      <c r="G38" s="37"/>
      <c r="H38" s="25">
        <v>10120676</v>
      </c>
      <c r="I38" s="25"/>
      <c r="J38" s="42">
        <f t="shared" si="1"/>
        <v>44435575</v>
      </c>
      <c r="K38" s="42">
        <f t="shared" si="1"/>
        <v>0</v>
      </c>
      <c r="L38" s="46">
        <f>B38+D38+F38+H38</f>
        <v>44435575</v>
      </c>
    </row>
    <row r="39" spans="1:13" x14ac:dyDescent="0.55000000000000004">
      <c r="A39" s="1" t="s">
        <v>29</v>
      </c>
      <c r="B39" s="20">
        <v>5.7500000000000002E-2</v>
      </c>
      <c r="C39" s="21"/>
      <c r="D39" s="28">
        <v>0.06</v>
      </c>
      <c r="E39" s="14"/>
      <c r="F39" s="39">
        <v>5.5E-2</v>
      </c>
      <c r="G39" s="40"/>
      <c r="H39" s="41">
        <v>0.05</v>
      </c>
      <c r="I39" s="27"/>
      <c r="J39" s="43"/>
      <c r="K39" s="43" t="s">
        <v>30</v>
      </c>
      <c r="L39" s="47">
        <v>5.5599999999999997E-2</v>
      </c>
    </row>
    <row r="40" spans="1:13" x14ac:dyDescent="0.55000000000000004">
      <c r="A40" s="1" t="s">
        <v>14</v>
      </c>
      <c r="B40" s="21">
        <v>10</v>
      </c>
      <c r="C40" s="21"/>
      <c r="D40" s="14">
        <v>12</v>
      </c>
      <c r="E40" s="14"/>
      <c r="F40" s="40">
        <v>7</v>
      </c>
      <c r="G40" s="40"/>
      <c r="H40" s="27">
        <v>7</v>
      </c>
      <c r="I40" s="27"/>
      <c r="J40" s="43"/>
      <c r="K40" s="43" t="s">
        <v>30</v>
      </c>
      <c r="L40" s="48">
        <v>0.09</v>
      </c>
    </row>
  </sheetData>
  <mergeCells count="43">
    <mergeCell ref="J26:K26"/>
    <mergeCell ref="A1:L1"/>
    <mergeCell ref="A2:A3"/>
    <mergeCell ref="B2:C2"/>
    <mergeCell ref="D2:E2"/>
    <mergeCell ref="F2:G2"/>
    <mergeCell ref="H2:I2"/>
    <mergeCell ref="J2:K2"/>
    <mergeCell ref="A26:A27"/>
    <mergeCell ref="B26:C26"/>
    <mergeCell ref="D26:E26"/>
    <mergeCell ref="F26:G26"/>
    <mergeCell ref="H26:I26"/>
    <mergeCell ref="A8:A9"/>
    <mergeCell ref="B8:C8"/>
    <mergeCell ref="D8:E8"/>
    <mergeCell ref="F8:G8"/>
    <mergeCell ref="H8:I8"/>
    <mergeCell ref="A5:A6"/>
    <mergeCell ref="B5:C5"/>
    <mergeCell ref="D5:E5"/>
    <mergeCell ref="F5:G5"/>
    <mergeCell ref="H5:I5"/>
    <mergeCell ref="A36:A37"/>
    <mergeCell ref="B36:C36"/>
    <mergeCell ref="D36:E36"/>
    <mergeCell ref="F36:G36"/>
    <mergeCell ref="H36:I36"/>
    <mergeCell ref="A11:A12"/>
    <mergeCell ref="B11:C11"/>
    <mergeCell ref="D11:E11"/>
    <mergeCell ref="F11:G11"/>
    <mergeCell ref="H11:I11"/>
    <mergeCell ref="A30:A31"/>
    <mergeCell ref="B30:C30"/>
    <mergeCell ref="D30:E30"/>
    <mergeCell ref="F30:G30"/>
    <mergeCell ref="H30:I30"/>
    <mergeCell ref="A33:A34"/>
    <mergeCell ref="B33:C33"/>
    <mergeCell ref="D33:E33"/>
    <mergeCell ref="F33:G33"/>
    <mergeCell ref="H33:I33"/>
  </mergeCells>
  <pageMargins left="0.25" right="0.25" top="0.75" bottom="0.75" header="0.3" footer="0.3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ข้อมูลหลัก</vt:lpstr>
      <vt:lpstr>กราฟ</vt:lpstr>
      <vt:lpstr>ผลการดำเนินงาน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BandungNB1</dc:creator>
  <cp:lastModifiedBy>YinG 2013</cp:lastModifiedBy>
  <cp:lastPrinted>2017-09-05T01:36:13Z</cp:lastPrinted>
  <dcterms:created xsi:type="dcterms:W3CDTF">2017-09-04T05:28:08Z</dcterms:created>
  <dcterms:modified xsi:type="dcterms:W3CDTF">2017-09-05T03:35:35Z</dcterms:modified>
</cp:coreProperties>
</file>